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7"/>
  </bookViews>
  <sheets>
    <sheet name="дод.1" sheetId="1" r:id="rId1"/>
    <sheet name="дод.2" sheetId="2" r:id="rId2"/>
    <sheet name="дод.3" sheetId="3" r:id="rId3"/>
    <sheet name="3-1" sheetId="4" r:id="rId4"/>
    <sheet name="дод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6">'дод.6'!$E:$F,'дод.6'!$15:$17</definedName>
    <definedName name="_xlnm.Print_Titles" localSheetId="7">'дод.7'!$6:$6</definedName>
    <definedName name="_xlnm.Print_Area" localSheetId="3">'3-1'!$A$1:$P$102</definedName>
    <definedName name="_xlnm.Print_Area" localSheetId="0">'дод.1'!$A$2:$F$72</definedName>
    <definedName name="_xlnm.Print_Area" localSheetId="1">'дод.2'!$A$2:$F$16</definedName>
    <definedName name="_xlnm.Print_Area" localSheetId="2">'дод.3'!$A$1:$R$123</definedName>
    <definedName name="_xlnm.Print_Area" localSheetId="4">'дод.4'!$B$1:$P$16</definedName>
    <definedName name="_xlnm.Print_Area" localSheetId="5">'дод.5'!$A$1:$S$38</definedName>
    <definedName name="_xlnm.Print_Area" localSheetId="6">'дод.6'!$A$1:$K$32</definedName>
    <definedName name="_xlnm.Print_Area" localSheetId="7">'дод.7'!$A$1:$J$36</definedName>
  </definedNames>
  <calcPr fullCalcOnLoad="1"/>
</workbook>
</file>

<file path=xl/sharedStrings.xml><?xml version="1.0" encoding="utf-8"?>
<sst xmlns="http://schemas.openxmlformats.org/spreadsheetml/2006/main" count="960" uniqueCount="534">
  <si>
    <r>
      <t xml:space="preserve">Зміни до додатку 1 до рішення районної ради від 28 грудня 2015 року                                                             "Про районний бюджет на 2016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2016 рік</t>
    </r>
  </si>
  <si>
    <r>
      <t xml:space="preserve">Зміни до додатку 5 до рішення районної ради від 28 грудня 2015 року "Про районний бюджет на 2016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2016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</si>
  <si>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</si>
  <si>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</si>
  <si>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</si>
  <si>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</si>
  <si>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</si>
  <si>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</si>
  <si>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</si>
  <si>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</si>
  <si>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</si>
  <si>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</si>
  <si>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</si>
  <si>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</si>
  <si>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</si>
  <si>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</si>
  <si>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</si>
  <si>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</si>
  <si>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</si>
  <si>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</si>
  <si>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</si>
  <si>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</si>
  <si>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</si>
  <si>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</si>
  <si>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</si>
  <si>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</si>
  <si>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</si>
  <si>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</si>
  <si>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</si>
  <si>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</si>
  <si>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</si>
  <si>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</si>
  <si>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</si>
  <si>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</si>
  <si>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</si>
  <si>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</si>
  <si>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</si>
  <si>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</si>
  <si>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</si>
  <si>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</si>
  <si>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</si>
  <si>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</si>
  <si>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</si>
  <si>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</si>
  <si>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</si>
  <si>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</si>
  <si>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</si>
  <si>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</si>
  <si>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</si>
  <si>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</si>
  <si>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</si>
  <si>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</si>
  <si>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</si>
  <si>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</si>
  <si>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</si>
  <si>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</si>
  <si>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</si>
  <si>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</si>
  <si>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</si>
  <si>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</si>
  <si>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</si>
  <si>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</si>
  <si>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</si>
  <si>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</si>
  <si>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</si>
  <si>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</si>
  <si>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</si>
  <si>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</si>
  <si>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</si>
  <si>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</si>
  <si>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</si>
  <si>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</si>
  <si>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</si>
  <si>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</si>
  <si>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</si>
  <si>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</si>
  <si>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</si>
  <si>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</si>
  <si>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</si>
  <si>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</si>
  <si>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</si>
  <si>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</si>
  <si>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</si>
  <si>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</si>
  <si>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</si>
  <si>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</si>
  <si>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</si>
  <si>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</si>
  <si>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</si>
  <si>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</si>
  <si>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</si>
  <si>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</si>
  <si>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</si>
  <si>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</si>
  <si>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</si>
  <si>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</si>
  <si>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</si>
  <si>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</si>
  <si>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</si>
  <si>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</si>
  <si>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</si>
  <si>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</si>
  <si>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</si>
  <si>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</si>
  <si>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</si>
  <si>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</si>
  <si>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</si>
  <si>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</si>
  <si>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</si>
  <si>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</si>
  <si>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</si>
  <si>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</si>
  <si>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</si>
  <si>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</si>
  <si>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</si>
  <si>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</si>
  <si>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</si>
  <si>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</si>
  <si>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</si>
  <si>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</si>
  <si>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</si>
  <si>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</si>
  <si>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</si>
  <si>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</si>
  <si>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</si>
  <si>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</si>
  <si>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</si>
  <si>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</si>
  <si>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</si>
  <si>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</si>
  <si>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</si>
  <si>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</si>
  <si>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</si>
  <si>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</si>
  <si>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</si>
  <si>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</si>
  <si>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</si>
  <si>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</si>
  <si>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</si>
  <si>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</si>
  <si>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</si>
  <si>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</si>
  <si>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</si>
  <si>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</si>
  <si>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</si>
  <si>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</si>
  <si>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</si>
  <si>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</si>
  <si>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</si>
  <si>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</si>
  <si>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</si>
  <si>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</si>
  <si>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</si>
  <si>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</si>
  <si>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</si>
  <si>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</si>
  <si>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</si>
  <si>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</si>
  <si>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</si>
  <si>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</si>
  <si>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</si>
  <si>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</si>
  <si>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</si>
  <si>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</si>
  <si>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</si>
  <si>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</si>
  <si>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</si>
  <si>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</si>
  <si>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</si>
  <si>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</si>
  <si>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</si>
  <si>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</si>
  <si>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</si>
  <si>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</si>
  <si>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</si>
  <si>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</si>
  <si>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</si>
  <si>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</si>
  <si>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</si>
  <si>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</si>
  <si>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</si>
  <si>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</si>
  <si>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</si>
  <si>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</si>
  <si>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</si>
  <si>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</si>
  <si>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</si>
  <si>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</si>
  <si>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</si>
  <si>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</si>
  <si>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</si>
  <si>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</si>
  <si>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</si>
  <si>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</si>
  <si>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</si>
  <si>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</si>
  <si>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</si>
  <si>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</si>
  <si>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</si>
  <si>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</si>
  <si>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</si>
  <si>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</si>
  <si>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</si>
  <si>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</si>
  <si>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</si>
  <si>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</si>
  <si>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</si>
  <si>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</si>
  <si>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</si>
  <si>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</si>
  <si>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</si>
  <si>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</si>
  <si>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</si>
  <si>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</si>
  <si>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</si>
  <si>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</si>
  <si>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</si>
  <si>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</si>
  <si>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</si>
  <si>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</si>
  <si>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</si>
  <si>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</si>
  <si>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</si>
  <si>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</si>
  <si>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</si>
  <si>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</si>
  <si>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</si>
  <si>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</si>
  <si>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</si>
  <si>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</si>
  <si>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</si>
  <si>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</si>
  <si>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</si>
  <si>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</si>
  <si>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</si>
  <si>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</si>
  <si>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</si>
  <si>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</si>
  <si>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</si>
  <si>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</si>
  <si>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</si>
  <si>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</si>
  <si>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</si>
  <si>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</si>
  <si>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</si>
  <si>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</si>
  <si>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</si>
  <si>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</si>
  <si>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</si>
  <si>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</si>
  <si>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</si>
  <si>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</si>
  <si>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</si>
  <si>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</si>
  <si>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</si>
  <si>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</si>
  <si>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</si>
  <si>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</si>
  <si>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</si>
  <si>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</si>
  <si>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</si>
  <si>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</si>
  <si>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</si>
  <si>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</si>
  <si>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</si>
  <si>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</si>
  <si>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</si>
  <si>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</si>
  <si>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</si>
  <si>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</si>
  <si>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</si>
  <si>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</si>
  <si>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</si>
  <si>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</si>
  <si>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</si>
  <si>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</si>
  <si>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</si>
  <si>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</si>
  <si>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</si>
  <si>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</si>
  <si>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</si>
  <si>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</si>
  <si>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</si>
  <si>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</si>
  <si>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</si>
  <si>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</si>
  <si>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</si>
  <si>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</si>
  <si>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</si>
  <si>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</si>
  <si>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</si>
  <si>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</si>
  <si>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</si>
  <si>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</si>
  <si>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</si>
  <si>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</si>
  <si>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</si>
  <si>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</si>
  <si>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</si>
  <si>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</si>
  <si>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</si>
  <si>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</si>
  <si>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</si>
  <si>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</si>
  <si>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</si>
  <si>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</si>
  <si>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</si>
  <si>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</si>
  <si>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</si>
  <si>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</si>
  <si>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</si>
  <si>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</si>
  <si>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</si>
  <si>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</si>
  <si>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</si>
  <si>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</si>
  <si>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</si>
  <si>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</si>
  <si>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</si>
  <si>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</si>
  <si>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</si>
  <si>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</si>
  <si>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</si>
  <si>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</si>
  <si>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</si>
  <si>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</si>
  <si>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</si>
  <si>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</si>
  <si>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</si>
  <si>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</si>
  <si>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</si>
  <si>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</si>
  <si>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</si>
  <si>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</si>
  <si>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</si>
  <si>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</si>
  <si>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</si>
  <si>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</si>
  <si>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</si>
  <si>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</si>
  <si>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</si>
  <si>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</si>
  <si>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</si>
  <si>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</si>
  <si>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</si>
  <si>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</si>
  <si>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</si>
  <si>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</si>
  <si>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</si>
  <si>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</si>
  <si>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</si>
  <si>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</si>
  <si>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</si>
  <si>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</si>
  <si>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</si>
  <si>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</si>
  <si>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</si>
  <si>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</si>
  <si>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</si>
  <si>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</si>
  <si>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</si>
  <si>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</si>
  <si>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</si>
  <si>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</si>
  <si>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</si>
  <si>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</si>
  <si>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</si>
  <si>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</si>
  <si>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</si>
  <si>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</si>
  <si>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</si>
  <si>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</si>
  <si>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</si>
  <si>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</si>
  <si>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</si>
  <si>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</si>
  <si>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</si>
  <si>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</si>
  <si>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</si>
  <si>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</si>
  <si>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</si>
  <si>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</si>
  <si>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</si>
  <si>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</si>
  <si>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</si>
  <si>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</si>
  <si>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</si>
  <si>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</si>
  <si>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</si>
  <si>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</si>
  <si>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</si>
  <si>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</si>
  <si>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</si>
  <si>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</si>
  <si>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</si>
  <si>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</si>
  <si>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</si>
  <si>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</si>
  <si>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</si>
  <si>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                                          державна     адміністрація 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</si>
  <si>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</si>
  <si>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</si>
  <si>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</si>
  <si>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</si>
  <si>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</si>
  <si>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</si>
  <si>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</si>
  <si>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</si>
  <si>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</si>
  <si>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</si>
  <si>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</si>
  <si>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</si>
  <si>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</si>
  <si>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</si>
  <si>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</si>
  <si>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</si>
  <si>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</si>
  <si>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</si>
  <si>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</si>
  <si>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</si>
  <si>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</si>
  <si>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</si>
  <si>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</si>
  <si>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</si>
  <si>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</si>
  <si>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</si>
  <si>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</si>
  <si>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</si>
  <si>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</si>
  <si>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</si>
  <si>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</si>
  <si>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>Програма  розвитку місцевого самоврядування у Новгород-Сіверському районі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</si>
  <si>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</si>
  <si>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</si>
  <si>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</si>
  <si>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</si>
  <si>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</si>
  <si>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</si>
  <si>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</si>
  <si>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</si>
  <si>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9.Кiровська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</si>
  <si>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</si>
  <si>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</si>
  <si>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</si>
  <si>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</si>
  <si>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</si>
  <si>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</si>
  <si>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</si>
  <si>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</si>
  <si>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</si>
  <si>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</si>
  <si>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</si>
  <si>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</si>
  <si>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</si>
  <si>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</si>
  <si>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</si>
  <si>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</si>
  <si>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800000,00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</si>
  <si>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</si>
  <si>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</si>
  <si>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</si>
  <si>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районі, на 2016 рік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</si>
  <si>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</si>
  <si>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</si>
  <si>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</si>
  <si>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</si>
  <si>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4393300,00</t>
  </si>
  <si>
    <t>у т.ч .медична субвенція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</si>
  <si>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</si>
  <si>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</si>
  <si>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</si>
  <si>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</si>
  <si>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</si>
  <si>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</si>
  <si>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</si>
  <si>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</si>
  <si>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Будівництво модульної котельні  на твердому паливі Дігтярівського НВК</t>
  </si>
  <si>
    <t>Відділ освіти Н-Сіверської РДА</t>
  </si>
  <si>
    <t>Зміни до додатку 2 до рішення районної ради від 28 грудня 2015 року "Про районний бюджет на 2016 рік"</t>
  </si>
  <si>
    <t>Зміни до додатку 3 до рішення районної ради від 28 грудня 2015 року "Про районний бюджет на 2016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</si>
  <si>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2016 рік"</t>
    </r>
  </si>
  <si>
    <t>"Фінансування  районного бюджету  на 2016 рік"</t>
  </si>
  <si>
    <t>"Видатки районного бюджету на 2016 рік за тимчасовою класифікацією видатків та кредитування місцевих бюджетів"</t>
  </si>
  <si>
    <t>Зміни до додатку 3-1 до рішення районної ради від 28 грудня 2015 року "Про районний бюджет на 2016 рік"</t>
  </si>
  <si>
    <t>Зміни до додатку 4 до рішення районної ради від 28 грудня 2015 року "Про районний бюджет на 2016 рік"</t>
  </si>
  <si>
    <t>"Повернення кредитів до районного бюджету  та надання кредитів 
з районного бюджету на  2016 рік"</t>
  </si>
  <si>
    <t>Зміни до додатку 6 до рішення районної ради від 28 грудня 2015 року "Про районний бюджет на 2016 рік"</t>
  </si>
  <si>
    <t>"Перелік об’єктів, видатки на які у 2016  році будуть проводитися за рахунок коштів бюджету розвитку"</t>
  </si>
  <si>
    <t>Зміни до додатку 7 до рішення районної ради від 28 грудня 2015 року "Про районний бюджет на 2016 рік"</t>
  </si>
  <si>
    <t xml:space="preserve">"Перелік місцевих (регіональних) програм, які фінансуватимуться за рахунок коштів
районного бюджету у 2016 році"
</t>
  </si>
  <si>
    <t>070801</t>
  </si>
  <si>
    <t>Придбання підручників</t>
  </si>
  <si>
    <t>0970</t>
  </si>
  <si>
    <t>Придбання підручників ( за рахунок освітньої субвенції)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</si>
  <si>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</si>
  <si>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</si>
  <si>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</si>
  <si>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 xml:space="preserve"> на виконання доручень виборців депутатами обласної ради</t>
  </si>
  <si>
    <t>150000,00</t>
  </si>
  <si>
    <t>100000,00</t>
  </si>
  <si>
    <t>35000,00</t>
  </si>
  <si>
    <t>Районна програма по забезпеченню службовим житлом медичних працівників з вищою освітою на 2016-2017 роки</t>
  </si>
  <si>
    <t>Програма  соціальної підтримки учасників антитерористичної операції та членів їх сімей у Новгород-Сіверському районі на 2016 рІк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</si>
  <si>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</si>
  <si>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</si>
  <si>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40000,00</t>
  </si>
  <si>
    <t>56000,0</t>
  </si>
  <si>
    <t>74000,0</t>
  </si>
  <si>
    <t>Інші субвннціїї</t>
  </si>
  <si>
    <t>180409</t>
  </si>
  <si>
    <t>Внески органів сісцевого самоврядування у статутні капітали суб"єктів підприємницької діяльності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</si>
  <si>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</si>
  <si>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</si>
  <si>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50000,00</t>
  </si>
  <si>
    <t>162000,00</t>
  </si>
  <si>
    <t>122000</t>
  </si>
  <si>
    <t>200000</t>
  </si>
  <si>
    <t>395000</t>
  </si>
  <si>
    <t>125000</t>
  </si>
  <si>
    <t>205000</t>
  </si>
  <si>
    <t>60000</t>
  </si>
  <si>
    <t>94000</t>
  </si>
  <si>
    <t>635000,00</t>
  </si>
  <si>
    <t>153000,00</t>
  </si>
  <si>
    <t>Придбання житла для медичних працівників</t>
  </si>
  <si>
    <t>192000,00</t>
  </si>
  <si>
    <t>Додаток  1                                                                                     до рішення районної ради від 30 вересня 2016 року                           № 105 "Про внесення змін до рішення районної ради від   28 грудня 2015 року  №31"Про районний бюджет  на 2016 рік"</t>
  </si>
  <si>
    <t xml:space="preserve">Додаток 2
до рішення  районної ради від 30  вересня 2016 року № 105 "Про внесення змін до рішення районної ради від 28 грудня 2015 року № 31 "Про районний бюджет  на 2016 рік" </t>
  </si>
  <si>
    <t xml:space="preserve">Додаток  3
до рішення районної ради  від  30  вересня  2016 року  № 105 "Про внесення змін до рішення районної ради від 28  грудня 2015 року  № 31 "Про районний бюджет  на 2016 рік" </t>
  </si>
  <si>
    <t xml:space="preserve">Додаток 3-1 до рішення  районної ради  від 30 вересня 2016 року № 105 "Про внесення змін до рішення районної ради від 28 грудня 2015 року № 31 "Про районний бюджет на 2016 рік" </t>
  </si>
  <si>
    <t xml:space="preserve">Додаток  4
до рішення районної ради  від 30 вересня 2016 року № 105 "Про внесення змін до рішення районної ради від 28 грудня 2015 року № 31 "Про районний бюджет на 2016 рік" </t>
  </si>
  <si>
    <t xml:space="preserve">Додаток 5
до рішення районної ради від 30 вересня 2016 року № 105 
"Про внесення змін до рішення районної ради від 28 грудня 2015 року  №31 "Про районний бюджет на 2016 рік"  </t>
  </si>
  <si>
    <t xml:space="preserve">Додаток   6
до рішення районної ради  від 30 вересня  2016 року №105 "Про внесення змін до рішення районної ради від 28 грудня 2015 року № 31 "Про  районний бюджет на 2016 рік" </t>
  </si>
  <si>
    <t xml:space="preserve">Додаток  7
до рішення районної ради від 30 вересня  2016 року № 105 "Про внесення змін до рішення районної ради від 28 грудня 2015 року № 31 "Про  районний бюджет на 2016 рік"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</si>
</sst>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5" fillId="26" borderId="1" applyNumberFormat="0" applyAlignment="0" applyProtection="0"/>
    <xf numFmtId="0" fontId="25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7" fillId="0" borderId="16" xfId="95" applyNumberFormat="1" applyFont="1" applyBorder="1" applyAlignment="1">
      <alignment vertical="top" wrapText="1"/>
      <protection/>
    </xf>
    <xf numFmtId="184" fontId="57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0" fontId="59" fillId="0" borderId="16" xfId="0" applyFont="1" applyFill="1" applyBorder="1" applyAlignment="1" applyProtection="1">
      <alignment horizontal="left"/>
      <protection/>
    </xf>
    <xf numFmtId="0" fontId="60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62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7" fillId="27" borderId="16" xfId="105" applyFont="1" applyFill="1" applyBorder="1" applyAlignment="1">
      <alignment horizontal="center" vertical="center"/>
      <protection/>
    </xf>
    <xf numFmtId="0" fontId="67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69" fillId="27" borderId="16" xfId="0" applyNumberFormat="1" applyFont="1" applyFill="1" applyBorder="1" applyAlignment="1">
      <alignment horizontal="right" vertical="center" wrapText="1"/>
    </xf>
    <xf numFmtId="0" fontId="70" fillId="0" borderId="16" xfId="105" applyFont="1" applyBorder="1" applyAlignment="1">
      <alignment horizontal="center" vertical="center"/>
      <protection/>
    </xf>
    <xf numFmtId="0" fontId="70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6" fillId="0" borderId="16" xfId="0" applyNumberFormat="1" applyFont="1" applyFill="1" applyBorder="1" applyAlignment="1">
      <alignment horizontal="right" vertical="center" wrapText="1"/>
    </xf>
    <xf numFmtId="0" fontId="71" fillId="27" borderId="16" xfId="105" applyFont="1" applyFill="1" applyBorder="1" applyAlignment="1">
      <alignment horizontal="center" vertical="center"/>
      <protection/>
    </xf>
    <xf numFmtId="0" fontId="71" fillId="27" borderId="19" xfId="105" applyFont="1" applyFill="1" applyBorder="1" applyAlignment="1">
      <alignment horizontal="center" vertical="center"/>
      <protection/>
    </xf>
    <xf numFmtId="49" fontId="70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6" fillId="0" borderId="0" xfId="0" applyNumberFormat="1" applyFont="1" applyFill="1" applyBorder="1" applyAlignment="1">
      <alignment horizontal="right" vertical="center" wrapText="1"/>
    </xf>
    <xf numFmtId="1" fontId="72" fillId="0" borderId="16" xfId="0" applyNumberFormat="1" applyFont="1" applyFill="1" applyBorder="1" applyAlignment="1">
      <alignment horizontal="center" vertical="top" wrapText="1"/>
    </xf>
    <xf numFmtId="3" fontId="72" fillId="0" borderId="14" xfId="0" applyNumberFormat="1" applyFont="1" applyFill="1" applyBorder="1" applyAlignment="1">
      <alignment horizontal="right" vertical="center" wrapText="1"/>
    </xf>
    <xf numFmtId="3" fontId="69" fillId="26" borderId="16" xfId="0" applyNumberFormat="1" applyFont="1" applyFill="1" applyBorder="1" applyAlignment="1">
      <alignment horizontal="right" vertical="center" wrapText="1"/>
    </xf>
    <xf numFmtId="3" fontId="75" fillId="0" borderId="14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49" fontId="73" fillId="11" borderId="16" xfId="0" applyNumberFormat="1" applyFont="1" applyFill="1" applyBorder="1" applyAlignment="1">
      <alignment horizontal="left" vertical="center"/>
    </xf>
    <xf numFmtId="0" fontId="73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77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78" fillId="0" borderId="0" xfId="0" applyFont="1" applyFill="1" applyAlignment="1">
      <alignment/>
    </xf>
    <xf numFmtId="0" fontId="76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0" fontId="76" fillId="0" borderId="16" xfId="0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justify" vertical="center" wrapText="1"/>
    </xf>
    <xf numFmtId="49" fontId="79" fillId="13" borderId="16" xfId="0" applyNumberFormat="1" applyFont="1" applyFill="1" applyBorder="1" applyAlignment="1">
      <alignment horizontal="center" vertical="center" wrapText="1"/>
    </xf>
    <xf numFmtId="184" fontId="80" fillId="13" borderId="16" xfId="0" applyNumberFormat="1" applyFont="1" applyFill="1" applyBorder="1" applyAlignment="1">
      <alignment vertical="center"/>
    </xf>
    <xf numFmtId="184" fontId="79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3" fontId="66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0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3" fillId="4" borderId="16" xfId="0" applyNumberFormat="1" applyFont="1" applyFill="1" applyBorder="1" applyAlignment="1">
      <alignment horizontal="left" vertical="center"/>
    </xf>
    <xf numFmtId="0" fontId="73" fillId="4" borderId="16" xfId="0" applyFont="1" applyFill="1" applyBorder="1" applyAlignment="1">
      <alignment horizontal="left" vertical="center" wrapText="1"/>
    </xf>
    <xf numFmtId="3" fontId="69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2" applyNumberFormat="1" applyFont="1" applyFill="1" applyBorder="1" applyAlignment="1">
      <alignment horizontal="center" vertical="top"/>
    </xf>
    <xf numFmtId="1" fontId="42" fillId="0" borderId="16" xfId="122" applyNumberFormat="1" applyFont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2" fillId="0" borderId="16" xfId="95" applyNumberFormat="1" applyFont="1" applyBorder="1" applyAlignment="1">
      <alignment horizontal="center" vertical="center" wrapText="1"/>
      <protection/>
    </xf>
    <xf numFmtId="184" fontId="62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8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6" fillId="26" borderId="16" xfId="0" applyNumberFormat="1" applyFont="1" applyFill="1" applyBorder="1" applyAlignment="1">
      <alignment horizontal="right" vertical="center" wrapText="1"/>
    </xf>
    <xf numFmtId="3" fontId="66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69" fillId="0" borderId="14" xfId="0" applyNumberFormat="1" applyFont="1" applyFill="1" applyBorder="1" applyAlignment="1">
      <alignment horizontal="right" vertical="center" wrapText="1"/>
    </xf>
    <xf numFmtId="3" fontId="74" fillId="4" borderId="16" xfId="0" applyNumberFormat="1" applyFont="1" applyFill="1" applyBorder="1" applyAlignment="1">
      <alignment horizontal="right" vertical="center"/>
    </xf>
    <xf numFmtId="3" fontId="74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60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9" fillId="4" borderId="16" xfId="0" applyNumberFormat="1" applyFont="1" applyFill="1" applyBorder="1" applyAlignment="1">
      <alignment vertical="justify"/>
    </xf>
    <xf numFmtId="3" fontId="59" fillId="4" borderId="16" xfId="0" applyNumberFormat="1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 applyProtection="1">
      <alignment horizontal="center" vertical="center"/>
      <protection/>
    </xf>
    <xf numFmtId="3" fontId="82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3" fontId="74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9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85" fillId="0" borderId="16" xfId="95" applyNumberFormat="1" applyFont="1" applyBorder="1" applyAlignment="1">
      <alignment horizontal="right" vertical="center"/>
      <protection/>
    </xf>
    <xf numFmtId="3" fontId="85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86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 wrapText="1"/>
    </xf>
    <xf numFmtId="0" fontId="86" fillId="0" borderId="0" xfId="0" applyFont="1" applyFill="1" applyAlignment="1">
      <alignment/>
    </xf>
    <xf numFmtId="3" fontId="74" fillId="0" borderId="14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6" fillId="13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2" fontId="66" fillId="0" borderId="16" xfId="106" applyNumberFormat="1" applyFont="1" applyBorder="1" applyAlignment="1" quotePrefix="1">
      <alignment vertical="center" wrapText="1"/>
      <protection/>
    </xf>
    <xf numFmtId="184" fontId="42" fillId="0" borderId="16" xfId="95" applyNumberFormat="1" applyFont="1" applyBorder="1" applyAlignment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9" xfId="106" applyNumberFormat="1" applyFont="1" applyBorder="1" applyAlignment="1">
      <alignment vertical="center" wrapText="1"/>
      <protection/>
    </xf>
    <xf numFmtId="2" fontId="30" fillId="0" borderId="16" xfId="106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62" fillId="13" borderId="16" xfId="95" applyNumberFormat="1" applyFont="1" applyFill="1" applyBorder="1" applyAlignment="1">
      <alignment horizontal="center" vertical="center"/>
      <protection/>
    </xf>
    <xf numFmtId="3" fontId="62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49" fontId="31" fillId="28" borderId="16" xfId="0" applyNumberFormat="1" applyFont="1" applyFill="1" applyBorder="1" applyAlignment="1">
      <alignment horizontal="center" vertical="center" wrapText="1"/>
    </xf>
    <xf numFmtId="0" fontId="71" fillId="28" borderId="19" xfId="105" applyFont="1" applyFill="1" applyBorder="1" applyAlignment="1">
      <alignment horizontal="center" vertical="center"/>
      <protection/>
    </xf>
    <xf numFmtId="2" fontId="29" fillId="28" borderId="19" xfId="106" applyNumberFormat="1" applyFont="1" applyFill="1" applyBorder="1" applyAlignment="1">
      <alignment vertical="center" wrapText="1"/>
      <protection/>
    </xf>
    <xf numFmtId="3" fontId="66" fillId="28" borderId="16" xfId="0" applyNumberFormat="1" applyFont="1" applyFill="1" applyBorder="1" applyAlignment="1">
      <alignment horizontal="right" vertical="center" wrapText="1"/>
    </xf>
    <xf numFmtId="3" fontId="69" fillId="28" borderId="16" xfId="0" applyNumberFormat="1" applyFont="1" applyFill="1" applyBorder="1" applyAlignment="1">
      <alignment horizontal="right" vertical="center" wrapText="1"/>
    </xf>
    <xf numFmtId="3" fontId="66" fillId="26" borderId="16" xfId="0" applyNumberFormat="1" applyFont="1" applyFill="1" applyBorder="1" applyAlignment="1">
      <alignment horizontal="right" vertical="center" wrapText="1"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6" applyNumberFormat="1" applyFont="1" applyFill="1" applyBorder="1" applyAlignment="1">
      <alignment vertical="center" wrapText="1"/>
      <protection/>
    </xf>
    <xf numFmtId="184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84" fontId="62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84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84" fontId="62" fillId="4" borderId="16" xfId="95" applyNumberFormat="1" applyFont="1" applyFill="1" applyBorder="1">
      <alignment vertical="top"/>
      <protection/>
    </xf>
    <xf numFmtId="3" fontId="59" fillId="4" borderId="16" xfId="9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63" fillId="0" borderId="23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8" fillId="0" borderId="0" xfId="0" applyNumberFormat="1" applyFont="1" applyFill="1" applyAlignment="1" applyProtection="1">
      <alignment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3" fontId="42" fillId="0" borderId="21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30" fillId="0" borderId="19" xfId="0" applyFont="1" applyBorder="1" applyAlignment="1">
      <alignment horizontal="center" vertical="center"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3" fontId="30" fillId="13" borderId="21" xfId="0" applyNumberFormat="1" applyFont="1" applyFill="1" applyBorder="1" applyAlignment="1" applyProtection="1">
      <alignment horizontal="center" vertical="center"/>
      <protection/>
    </xf>
    <xf numFmtId="3" fontId="60" fillId="4" borderId="21" xfId="0" applyNumberFormat="1" applyFont="1" applyFill="1" applyBorder="1" applyAlignment="1">
      <alignment horizontal="center" vertical="center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7" fillId="0" borderId="0" xfId="0" applyNumberFormat="1" applyFont="1" applyFill="1" applyAlignment="1" applyProtection="1">
      <alignment horizontal="center"/>
      <protection/>
    </xf>
    <xf numFmtId="0" fontId="87" fillId="0" borderId="0" xfId="0" applyNumberFormat="1" applyFont="1" applyFill="1" applyAlignment="1" applyProtection="1">
      <alignment/>
      <protection/>
    </xf>
    <xf numFmtId="0" fontId="87" fillId="0" borderId="0" xfId="0" applyFont="1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showGridLines="0" showZeros="0" zoomScaleSheetLayoutView="75" zoomScalePageLayoutView="0" workbookViewId="0" topLeftCell="A1">
      <selection activeCell="I3" sqref="I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4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7.25" customHeight="1">
      <c r="C3" s="380" t="s">
        <v>526</v>
      </c>
      <c r="D3" s="380"/>
      <c r="E3" s="380"/>
      <c r="F3" s="380"/>
      <c r="M3" s="2"/>
    </row>
    <row r="4" spans="1:5" ht="69" customHeight="1">
      <c r="A4" s="381" t="s">
        <v>0</v>
      </c>
      <c r="B4" s="382"/>
      <c r="C4" s="382"/>
      <c r="D4" s="382"/>
      <c r="E4" s="382"/>
    </row>
    <row r="5" spans="2:6" ht="12.75">
      <c r="B5" s="63"/>
      <c r="C5" s="63"/>
      <c r="D5" s="63"/>
      <c r="E5" s="63"/>
      <c r="F5" s="65" t="s">
        <v>127</v>
      </c>
    </row>
    <row r="6" spans="1:6" ht="25.5" customHeight="1">
      <c r="A6" s="383" t="s">
        <v>57</v>
      </c>
      <c r="B6" s="383" t="s">
        <v>58</v>
      </c>
      <c r="C6" s="383" t="s">
        <v>80</v>
      </c>
      <c r="D6" s="383" t="s">
        <v>77</v>
      </c>
      <c r="E6" s="383" t="s">
        <v>78</v>
      </c>
      <c r="F6" s="383"/>
    </row>
    <row r="7" spans="1:6" ht="49.5" customHeight="1">
      <c r="A7" s="383"/>
      <c r="B7" s="383"/>
      <c r="C7" s="383"/>
      <c r="D7" s="383"/>
      <c r="E7" s="56" t="s">
        <v>80</v>
      </c>
      <c r="F7" s="54" t="s">
        <v>90</v>
      </c>
    </row>
    <row r="8" spans="1:253" s="44" customFormat="1" ht="31.5" customHeight="1">
      <c r="A8" s="40">
        <v>10000000</v>
      </c>
      <c r="B8" s="41" t="s">
        <v>60</v>
      </c>
      <c r="C8" s="154">
        <f>C9</f>
        <v>8000000</v>
      </c>
      <c r="D8" s="154">
        <f>D9</f>
        <v>8000000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61</v>
      </c>
      <c r="C9" s="50">
        <f>C10+C11</f>
        <v>8000000</v>
      </c>
      <c r="D9" s="50">
        <f>D10+D11</f>
        <v>8000000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331</v>
      </c>
      <c r="C10" s="51">
        <v>8000000</v>
      </c>
      <c r="D10" s="51">
        <v>8000000</v>
      </c>
      <c r="E10" s="59"/>
      <c r="F10" s="59"/>
    </row>
    <row r="11" spans="1:6" s="61" customFormat="1" ht="30.75" customHeight="1" hidden="1">
      <c r="A11" s="55">
        <v>11020200</v>
      </c>
      <c r="B11" s="58" t="s">
        <v>332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93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91</v>
      </c>
      <c r="B14" s="58" t="s">
        <v>91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94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91</v>
      </c>
      <c r="B16" s="58" t="s">
        <v>91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70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91</v>
      </c>
      <c r="B18" s="58" t="s">
        <v>91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95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91</v>
      </c>
      <c r="B20" s="58" t="s">
        <v>91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96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91</v>
      </c>
      <c r="B22" s="58" t="s">
        <v>91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71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91</v>
      </c>
      <c r="B24" s="58" t="s">
        <v>91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121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91</v>
      </c>
      <c r="B26" s="58" t="s">
        <v>91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62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91</v>
      </c>
      <c r="B28" s="58" t="s">
        <v>91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63</v>
      </c>
      <c r="C29" s="153">
        <f>D29+E29</f>
        <v>1599400</v>
      </c>
      <c r="D29" s="154">
        <f>D36+D38</f>
        <v>2000</v>
      </c>
      <c r="E29" s="154">
        <f>E36+E38</f>
        <v>1597400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64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91</v>
      </c>
      <c r="B31" s="58" t="s">
        <v>97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65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 hidden="1">
      <c r="A33" s="55" t="s">
        <v>91</v>
      </c>
      <c r="B33" s="58" t="s">
        <v>91</v>
      </c>
      <c r="C33" s="59"/>
      <c r="D33" s="60"/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98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91</v>
      </c>
      <c r="B35" s="58" t="s">
        <v>91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72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91</v>
      </c>
      <c r="B37" s="58" t="s">
        <v>91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99</v>
      </c>
      <c r="C38" s="51">
        <v>1597400</v>
      </c>
      <c r="D38" s="51"/>
      <c r="E38" s="51">
        <v>1597400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0" t="s">
        <v>343</v>
      </c>
      <c r="C39" s="153">
        <f>D39+E39</f>
        <v>9599400</v>
      </c>
      <c r="D39" s="153">
        <f>D8+D29</f>
        <v>8002000</v>
      </c>
      <c r="E39" s="153">
        <f>E8+E29</f>
        <v>1597400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73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74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91</v>
      </c>
      <c r="B42" s="58" t="s">
        <v>91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75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91</v>
      </c>
      <c r="B44" s="58" t="s">
        <v>91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100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91</v>
      </c>
      <c r="B46" s="58" t="s">
        <v>91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59</v>
      </c>
      <c r="C47" s="153">
        <f>D47+E47</f>
        <v>68412300</v>
      </c>
      <c r="D47" s="154">
        <f>D51+D53</f>
        <v>68412300</v>
      </c>
      <c r="E47" s="52">
        <f>E51+E53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0"/>
      <c r="B48" s="133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0"/>
      <c r="B49" s="133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0"/>
      <c r="B50" s="133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0">
        <v>41020000</v>
      </c>
      <c r="B51" s="133" t="s">
        <v>101</v>
      </c>
      <c r="C51" s="153">
        <f>D51+E51</f>
        <v>4393300</v>
      </c>
      <c r="D51" s="153">
        <f>D52</f>
        <v>4393300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333</v>
      </c>
      <c r="C52" s="51">
        <v>4393300</v>
      </c>
      <c r="D52" s="51">
        <v>4393300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20.25" customHeight="1">
      <c r="A53" s="90">
        <v>41030000</v>
      </c>
      <c r="B53" s="133" t="s">
        <v>102</v>
      </c>
      <c r="C53" s="153">
        <f>D53+E53</f>
        <v>64019000</v>
      </c>
      <c r="D53" s="153">
        <f>D54+D55+D56+D57+D58+D59+D60+D61+D64+D65+D63+D62+D66</f>
        <v>64019000</v>
      </c>
      <c r="E53" s="51">
        <f>E54+E55+E56+E57+E58+E59+E60+E61+E64+E65</f>
        <v>0</v>
      </c>
      <c r="F53" s="5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60.75" customHeight="1">
      <c r="A54" s="55">
        <v>41030600</v>
      </c>
      <c r="B54" s="134" t="s">
        <v>340</v>
      </c>
      <c r="C54" s="51">
        <v>15419000</v>
      </c>
      <c r="D54" s="50">
        <v>15419000</v>
      </c>
      <c r="E54" s="50"/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90" customHeight="1">
      <c r="A55" s="55">
        <v>41030800</v>
      </c>
      <c r="B55" s="134" t="s">
        <v>334</v>
      </c>
      <c r="C55" s="51">
        <v>4923100</v>
      </c>
      <c r="D55" s="50">
        <v>4923100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169.5" customHeight="1" hidden="1">
      <c r="A56" s="55">
        <v>41030900</v>
      </c>
      <c r="B56" s="134" t="s">
        <v>335</v>
      </c>
      <c r="C56" s="51"/>
      <c r="D56" s="50"/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45" customFormat="1" ht="48" customHeight="1">
      <c r="A57" s="55">
        <v>41031000</v>
      </c>
      <c r="B57" s="134" t="s">
        <v>336</v>
      </c>
      <c r="C57" s="51">
        <v>4330700</v>
      </c>
      <c r="D57" s="50">
        <v>4330700</v>
      </c>
      <c r="E57" s="50"/>
      <c r="F57" s="50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45" customFormat="1" ht="74.25" customHeight="1">
      <c r="A58" s="55">
        <v>41035800</v>
      </c>
      <c r="B58" s="134" t="s">
        <v>337</v>
      </c>
      <c r="C58" s="51">
        <v>382900</v>
      </c>
      <c r="D58" s="50">
        <v>382900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48" customHeight="1">
      <c r="A59" s="55">
        <v>41035000</v>
      </c>
      <c r="B59" s="135" t="s">
        <v>338</v>
      </c>
      <c r="C59" s="51">
        <v>29000</v>
      </c>
      <c r="D59" s="50">
        <v>29000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6.5" customHeight="1">
      <c r="A60" s="55">
        <v>41035000</v>
      </c>
      <c r="B60" s="136" t="s">
        <v>496</v>
      </c>
      <c r="C60" s="51">
        <v>55800</v>
      </c>
      <c r="D60" s="50">
        <v>55800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2.25" customHeight="1">
      <c r="A61" s="55">
        <v>41035000</v>
      </c>
      <c r="B61" s="137" t="s">
        <v>339</v>
      </c>
      <c r="C61" s="51">
        <v>3700</v>
      </c>
      <c r="D61" s="50">
        <v>3700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1.5" customHeight="1">
      <c r="A62" s="55">
        <v>41035000</v>
      </c>
      <c r="B62" s="137" t="s">
        <v>458</v>
      </c>
      <c r="C62" s="51">
        <v>3778000</v>
      </c>
      <c r="D62" s="50">
        <v>3778000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48" customHeight="1">
      <c r="A63" s="55">
        <v>41034200</v>
      </c>
      <c r="B63" s="137" t="s">
        <v>358</v>
      </c>
      <c r="C63" s="51">
        <v>295200</v>
      </c>
      <c r="D63" s="50">
        <v>295200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30" customHeight="1">
      <c r="A64" s="55">
        <v>41033900</v>
      </c>
      <c r="B64" s="137" t="s">
        <v>341</v>
      </c>
      <c r="C64" s="51">
        <v>16838400</v>
      </c>
      <c r="D64" s="50">
        <v>16838400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27.75" customHeight="1">
      <c r="A65" s="55">
        <v>41034200</v>
      </c>
      <c r="B65" s="138" t="s">
        <v>342</v>
      </c>
      <c r="C65" s="51">
        <v>17840400</v>
      </c>
      <c r="D65" s="50">
        <v>17840400</v>
      </c>
      <c r="E65" s="52"/>
      <c r="F65" s="52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54.75" customHeight="1">
      <c r="A66" s="55">
        <v>41035300</v>
      </c>
      <c r="B66" s="138" t="s">
        <v>503</v>
      </c>
      <c r="C66" s="51">
        <v>122800</v>
      </c>
      <c r="D66" s="50">
        <v>122800</v>
      </c>
      <c r="E66" s="52"/>
      <c r="F66" s="52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27.75" customHeight="1">
      <c r="A67" s="48"/>
      <c r="B67" s="53" t="s">
        <v>103</v>
      </c>
      <c r="C67" s="153">
        <f>D67+E67</f>
        <v>78011700</v>
      </c>
      <c r="D67" s="154">
        <f>D39+D47</f>
        <v>76414300</v>
      </c>
      <c r="E67" s="154">
        <f>E39+E47</f>
        <v>1597400</v>
      </c>
      <c r="F67" s="50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70" spans="1:4" ht="15.75">
      <c r="A70" s="139"/>
      <c r="B70" s="130"/>
      <c r="C70" s="140"/>
      <c r="D70" s="14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="75" zoomScaleNormal="75" zoomScalePageLayoutView="0" workbookViewId="0" topLeftCell="A2">
      <selection activeCell="A4" sqref="A4:F4"/>
    </sheetView>
  </sheetViews>
  <sheetFormatPr defaultColWidth="9.16015625" defaultRowHeight="12.75" customHeight="1"/>
  <cols>
    <col min="1" max="1" width="12.83203125" style="2" customWidth="1"/>
    <col min="2" max="2" width="51.66015625" style="2" customWidth="1"/>
    <col min="3" max="3" width="19.5" style="2" customWidth="1"/>
    <col min="4" max="5" width="16.33203125" style="2" customWidth="1"/>
    <col min="6" max="6" width="18.8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380" t="s">
        <v>527</v>
      </c>
      <c r="D3" s="380"/>
      <c r="E3" s="380"/>
      <c r="F3" s="380"/>
      <c r="M3" s="2"/>
    </row>
    <row r="4" spans="1:13" ht="33.75" customHeight="1">
      <c r="A4" s="387" t="s">
        <v>478</v>
      </c>
      <c r="B4" s="388"/>
      <c r="C4" s="388"/>
      <c r="D4" s="388"/>
      <c r="E4" s="388"/>
      <c r="F4" s="388"/>
      <c r="M4" s="2"/>
    </row>
    <row r="5" spans="1:6" ht="21.75" customHeight="1">
      <c r="A5" s="386" t="s">
        <v>481</v>
      </c>
      <c r="B5" s="386"/>
      <c r="C5" s="386"/>
      <c r="D5" s="386"/>
      <c r="E5" s="386"/>
      <c r="F5" s="386"/>
    </row>
    <row r="6" spans="1:6" ht="12.75" customHeight="1">
      <c r="A6" s="384"/>
      <c r="B6" s="384"/>
      <c r="C6" s="384"/>
      <c r="D6" s="384"/>
      <c r="E6" s="384"/>
      <c r="F6" s="64" t="s">
        <v>127</v>
      </c>
    </row>
    <row r="7" spans="1:12" s="31" customFormat="1" ht="24.75" customHeight="1">
      <c r="A7" s="385" t="s">
        <v>57</v>
      </c>
      <c r="B7" s="385" t="s">
        <v>401</v>
      </c>
      <c r="C7" s="385" t="s">
        <v>80</v>
      </c>
      <c r="D7" s="385" t="s">
        <v>77</v>
      </c>
      <c r="E7" s="385" t="s">
        <v>78</v>
      </c>
      <c r="F7" s="385"/>
      <c r="G7" s="30"/>
      <c r="H7" s="30"/>
      <c r="I7" s="30"/>
      <c r="J7" s="30"/>
      <c r="K7" s="30"/>
      <c r="L7" s="30"/>
    </row>
    <row r="8" spans="1:12" s="31" customFormat="1" ht="38.25" customHeight="1">
      <c r="A8" s="385"/>
      <c r="B8" s="385"/>
      <c r="C8" s="385"/>
      <c r="D8" s="385"/>
      <c r="E8" s="311" t="s">
        <v>80</v>
      </c>
      <c r="F8" s="312" t="s">
        <v>90</v>
      </c>
      <c r="G8" s="30"/>
      <c r="H8" s="30"/>
      <c r="I8" s="30"/>
      <c r="J8" s="30"/>
      <c r="K8" s="30"/>
      <c r="L8" s="30"/>
    </row>
    <row r="9" spans="1:12" s="314" customFormat="1" ht="36" customHeight="1">
      <c r="A9" s="334">
        <v>208000</v>
      </c>
      <c r="B9" s="332" t="s">
        <v>472</v>
      </c>
      <c r="C9" s="349">
        <f>D9+E9</f>
        <v>2008392</v>
      </c>
      <c r="D9" s="331">
        <v>838049</v>
      </c>
      <c r="E9" s="331">
        <v>1170343</v>
      </c>
      <c r="F9" s="331">
        <v>1170343</v>
      </c>
      <c r="G9" s="313"/>
      <c r="H9" s="313"/>
      <c r="I9" s="313"/>
      <c r="J9" s="313"/>
      <c r="K9" s="313"/>
      <c r="L9" s="313"/>
    </row>
    <row r="10" spans="1:12" s="314" customFormat="1" ht="36" customHeight="1">
      <c r="A10" s="334">
        <v>208100</v>
      </c>
      <c r="B10" s="332" t="s">
        <v>473</v>
      </c>
      <c r="C10" s="348">
        <f>D10+E10</f>
        <v>2008392</v>
      </c>
      <c r="D10" s="331">
        <v>1976462</v>
      </c>
      <c r="E10" s="331">
        <v>31930</v>
      </c>
      <c r="F10" s="335">
        <v>31930</v>
      </c>
      <c r="G10" s="313"/>
      <c r="H10" s="313"/>
      <c r="I10" s="313"/>
      <c r="J10" s="313"/>
      <c r="K10" s="313"/>
      <c r="L10" s="313"/>
    </row>
    <row r="11" spans="1:12" s="314" customFormat="1" ht="44.25" customHeight="1">
      <c r="A11" s="334">
        <v>208400</v>
      </c>
      <c r="B11" s="332" t="s">
        <v>402</v>
      </c>
      <c r="C11" s="348"/>
      <c r="D11" s="331">
        <v>-1138413</v>
      </c>
      <c r="E11" s="331">
        <v>1138413</v>
      </c>
      <c r="F11" s="331">
        <v>1138413</v>
      </c>
      <c r="G11" s="313"/>
      <c r="H11" s="313"/>
      <c r="I11" s="313"/>
      <c r="J11" s="313"/>
      <c r="K11" s="313"/>
      <c r="L11" s="313"/>
    </row>
    <row r="12" spans="1:12" s="314" customFormat="1" ht="36" customHeight="1">
      <c r="A12" s="334">
        <v>600000</v>
      </c>
      <c r="B12" s="332" t="s">
        <v>474</v>
      </c>
      <c r="C12" s="348">
        <f>D12+E12</f>
        <v>2008392</v>
      </c>
      <c r="D12" s="331">
        <v>838049</v>
      </c>
      <c r="E12" s="331">
        <v>1170343</v>
      </c>
      <c r="F12" s="331">
        <v>881394</v>
      </c>
      <c r="G12" s="313"/>
      <c r="H12" s="313"/>
      <c r="I12" s="313"/>
      <c r="J12" s="313"/>
      <c r="K12" s="313"/>
      <c r="L12" s="313"/>
    </row>
    <row r="13" spans="1:12" s="316" customFormat="1" ht="33.75" customHeight="1">
      <c r="A13" s="334">
        <v>602000</v>
      </c>
      <c r="B13" s="333" t="s">
        <v>475</v>
      </c>
      <c r="C13" s="348">
        <f>D13+E13</f>
        <v>2008392</v>
      </c>
      <c r="D13" s="331">
        <v>838049</v>
      </c>
      <c r="E13" s="331">
        <v>1170343</v>
      </c>
      <c r="F13" s="331">
        <v>1170343</v>
      </c>
      <c r="G13" s="315"/>
      <c r="H13" s="315"/>
      <c r="I13" s="315"/>
      <c r="J13" s="315"/>
      <c r="K13" s="315"/>
      <c r="L13" s="315"/>
    </row>
    <row r="14" spans="1:12" s="316" customFormat="1" ht="42.75" customHeight="1">
      <c r="A14" s="334">
        <v>602100</v>
      </c>
      <c r="B14" s="333" t="s">
        <v>473</v>
      </c>
      <c r="C14" s="348">
        <f>D14+E14</f>
        <v>2008392</v>
      </c>
      <c r="D14" s="331">
        <v>1976462</v>
      </c>
      <c r="E14" s="331">
        <v>31930</v>
      </c>
      <c r="F14" s="331">
        <v>31930</v>
      </c>
      <c r="G14" s="315"/>
      <c r="H14" s="315"/>
      <c r="I14" s="315"/>
      <c r="J14" s="315"/>
      <c r="K14" s="315"/>
      <c r="L14" s="315"/>
    </row>
    <row r="15" spans="1:12" s="369" customFormat="1" ht="46.5" customHeight="1">
      <c r="A15" s="370">
        <v>602400</v>
      </c>
      <c r="B15" s="366" t="s">
        <v>402</v>
      </c>
      <c r="C15" s="367">
        <f>D15+E15</f>
        <v>0</v>
      </c>
      <c r="D15" s="331">
        <v>-1138413</v>
      </c>
      <c r="E15" s="331">
        <v>1138413</v>
      </c>
      <c r="F15" s="331">
        <v>1138413</v>
      </c>
      <c r="G15" s="368"/>
      <c r="H15" s="368"/>
      <c r="I15" s="368"/>
      <c r="J15" s="368"/>
      <c r="K15" s="368"/>
      <c r="L15" s="368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8" spans="1:2" ht="12.75" customHeight="1">
      <c r="A18" s="92"/>
      <c r="B18" s="93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6"/>
  <sheetViews>
    <sheetView showGridLines="0" showZeros="0" view="pageBreakPreview" zoomScale="60" zoomScalePageLayoutView="0" workbookViewId="0" topLeftCell="C1">
      <pane xSplit="3" ySplit="9" topLeftCell="M94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B4" sqref="B4:R4"/>
    </sheetView>
  </sheetViews>
  <sheetFormatPr defaultColWidth="9.16015625" defaultRowHeight="12.75"/>
  <cols>
    <col min="1" max="1" width="3.83203125" style="7" hidden="1" customWidth="1"/>
    <col min="2" max="2" width="12.33203125" style="74" hidden="1" customWidth="1"/>
    <col min="3" max="4" width="11.66015625" style="74" customWidth="1"/>
    <col min="5" max="5" width="42" style="7" customWidth="1"/>
    <col min="6" max="6" width="15" style="7" customWidth="1"/>
    <col min="7" max="7" width="13.66015625" style="7" customWidth="1"/>
    <col min="8" max="8" width="14.33203125" style="7" customWidth="1"/>
    <col min="9" max="11" width="12.66015625" style="7" customWidth="1"/>
    <col min="12" max="12" width="13.83203125" style="7" customWidth="1"/>
    <col min="13" max="16" width="12.66015625" style="7" customWidth="1"/>
    <col min="17" max="17" width="19" style="7" customWidth="1"/>
    <col min="18" max="18" width="16.83203125" style="7" customWidth="1"/>
    <col min="19" max="19" width="9.16015625" style="6" customWidth="1"/>
    <col min="20" max="16384" width="9.16015625" style="6" customWidth="1"/>
  </cols>
  <sheetData>
    <row r="2" spans="13:18" ht="69" customHeight="1">
      <c r="M2" s="380" t="s">
        <v>528</v>
      </c>
      <c r="N2" s="380"/>
      <c r="O2" s="380"/>
      <c r="P2" s="380"/>
      <c r="Q2" s="380"/>
      <c r="R2" s="380"/>
    </row>
    <row r="3" spans="3:18" ht="39" customHeight="1">
      <c r="C3" s="397" t="s">
        <v>479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</row>
    <row r="4" spans="1:18" ht="38.25" customHeight="1">
      <c r="A4" s="2"/>
      <c r="B4" s="399" t="s">
        <v>480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2:18" ht="18.75">
      <c r="B5" s="75"/>
      <c r="C5" s="76"/>
      <c r="D5" s="76"/>
      <c r="E5" s="8"/>
      <c r="F5" s="8"/>
      <c r="G5" s="8"/>
      <c r="H5" s="14"/>
      <c r="I5" s="8"/>
      <c r="J5" s="8"/>
      <c r="K5" s="9"/>
      <c r="L5" s="10"/>
      <c r="M5" s="10"/>
      <c r="N5" s="10"/>
      <c r="O5" s="10"/>
      <c r="P5" s="10"/>
      <c r="Q5" s="10"/>
      <c r="R5" s="65" t="s">
        <v>127</v>
      </c>
    </row>
    <row r="6" spans="1:18" ht="21.75" customHeight="1">
      <c r="A6" s="11"/>
      <c r="B6" s="394" t="s">
        <v>123</v>
      </c>
      <c r="C6" s="394" t="s">
        <v>413</v>
      </c>
      <c r="D6" s="401" t="s">
        <v>89</v>
      </c>
      <c r="E6" s="393" t="s">
        <v>414</v>
      </c>
      <c r="F6" s="385" t="s">
        <v>77</v>
      </c>
      <c r="G6" s="385"/>
      <c r="H6" s="385"/>
      <c r="I6" s="385"/>
      <c r="J6" s="385"/>
      <c r="K6" s="391" t="s">
        <v>78</v>
      </c>
      <c r="L6" s="392"/>
      <c r="M6" s="392"/>
      <c r="N6" s="392"/>
      <c r="O6" s="392"/>
      <c r="P6" s="392"/>
      <c r="Q6" s="374"/>
      <c r="R6" s="385" t="s">
        <v>79</v>
      </c>
    </row>
    <row r="7" spans="1:18" ht="16.5" customHeight="1">
      <c r="A7" s="12"/>
      <c r="B7" s="395"/>
      <c r="C7" s="395"/>
      <c r="D7" s="401"/>
      <c r="E7" s="389"/>
      <c r="F7" s="389" t="s">
        <v>80</v>
      </c>
      <c r="G7" s="390" t="s">
        <v>81</v>
      </c>
      <c r="H7" s="389" t="s">
        <v>82</v>
      </c>
      <c r="I7" s="389"/>
      <c r="J7" s="390" t="s">
        <v>83</v>
      </c>
      <c r="K7" s="389" t="s">
        <v>80</v>
      </c>
      <c r="L7" s="390" t="s">
        <v>81</v>
      </c>
      <c r="M7" s="389" t="s">
        <v>82</v>
      </c>
      <c r="N7" s="389"/>
      <c r="O7" s="390" t="s">
        <v>83</v>
      </c>
      <c r="P7" s="377" t="s">
        <v>82</v>
      </c>
      <c r="Q7" s="378"/>
      <c r="R7" s="385"/>
    </row>
    <row r="8" spans="1:18" ht="20.25" customHeight="1">
      <c r="A8" s="13"/>
      <c r="B8" s="395"/>
      <c r="C8" s="395"/>
      <c r="D8" s="401"/>
      <c r="E8" s="389"/>
      <c r="F8" s="389"/>
      <c r="G8" s="390"/>
      <c r="H8" s="389" t="s">
        <v>84</v>
      </c>
      <c r="I8" s="389" t="s">
        <v>85</v>
      </c>
      <c r="J8" s="390"/>
      <c r="K8" s="389"/>
      <c r="L8" s="390"/>
      <c r="M8" s="389" t="s">
        <v>84</v>
      </c>
      <c r="N8" s="389" t="s">
        <v>85</v>
      </c>
      <c r="O8" s="390"/>
      <c r="P8" s="393" t="s">
        <v>107</v>
      </c>
      <c r="Q8" s="375" t="s">
        <v>423</v>
      </c>
      <c r="R8" s="385"/>
    </row>
    <row r="9" spans="1:18" ht="56.25" customHeight="1">
      <c r="A9" s="79"/>
      <c r="B9" s="396"/>
      <c r="C9" s="396"/>
      <c r="D9" s="401"/>
      <c r="E9" s="389"/>
      <c r="F9" s="389"/>
      <c r="G9" s="390"/>
      <c r="H9" s="389"/>
      <c r="I9" s="389"/>
      <c r="J9" s="390"/>
      <c r="K9" s="389"/>
      <c r="L9" s="390"/>
      <c r="M9" s="389"/>
      <c r="N9" s="389"/>
      <c r="O9" s="390"/>
      <c r="P9" s="393"/>
      <c r="Q9" s="376"/>
      <c r="R9" s="385"/>
    </row>
    <row r="10" spans="1:18" s="251" customFormat="1" ht="10.5" customHeight="1">
      <c r="A10" s="246"/>
      <c r="B10" s="247"/>
      <c r="C10" s="247">
        <v>1</v>
      </c>
      <c r="D10" s="248">
        <v>2</v>
      </c>
      <c r="E10" s="248">
        <v>3</v>
      </c>
      <c r="F10" s="248">
        <v>4</v>
      </c>
      <c r="G10" s="249">
        <v>5</v>
      </c>
      <c r="H10" s="248">
        <v>6</v>
      </c>
      <c r="I10" s="248">
        <v>7</v>
      </c>
      <c r="J10" s="249">
        <v>8</v>
      </c>
      <c r="K10" s="248">
        <v>9</v>
      </c>
      <c r="L10" s="249">
        <v>10</v>
      </c>
      <c r="M10" s="248">
        <v>11</v>
      </c>
      <c r="N10" s="248">
        <v>12</v>
      </c>
      <c r="O10" s="249">
        <v>13</v>
      </c>
      <c r="P10" s="248">
        <v>14</v>
      </c>
      <c r="Q10" s="250">
        <v>15</v>
      </c>
      <c r="R10" s="248">
        <v>16</v>
      </c>
    </row>
    <row r="11" spans="1:18" s="29" customFormat="1" ht="14.25" customHeight="1">
      <c r="A11" s="28"/>
      <c r="B11" s="94" t="s">
        <v>105</v>
      </c>
      <c r="C11" s="94"/>
      <c r="D11" s="94"/>
      <c r="E11" s="95" t="s">
        <v>320</v>
      </c>
      <c r="F11" s="233">
        <f>F12+F15+F14</f>
        <v>1651936</v>
      </c>
      <c r="G11" s="233">
        <f aca="true" t="shared" si="0" ref="G11:N11">G12+G15</f>
        <v>1651936</v>
      </c>
      <c r="H11" s="233">
        <f t="shared" si="0"/>
        <v>718367</v>
      </c>
      <c r="I11" s="233">
        <f t="shared" si="0"/>
        <v>103000</v>
      </c>
      <c r="J11" s="233">
        <f t="shared" si="0"/>
        <v>0</v>
      </c>
      <c r="K11" s="233">
        <f>K12+K15+K14</f>
        <v>40164</v>
      </c>
      <c r="L11" s="233">
        <f t="shared" si="0"/>
        <v>900</v>
      </c>
      <c r="M11" s="233">
        <f t="shared" si="0"/>
        <v>0</v>
      </c>
      <c r="N11" s="233">
        <f t="shared" si="0"/>
        <v>0</v>
      </c>
      <c r="O11" s="233">
        <f>O12+O15+O14</f>
        <v>39264</v>
      </c>
      <c r="P11" s="233">
        <f>P12+P15+P14</f>
        <v>39264</v>
      </c>
      <c r="Q11" s="233">
        <f>Q12+Q15+Q14</f>
        <v>39264</v>
      </c>
      <c r="R11" s="233">
        <f>F11+K11</f>
        <v>1692100</v>
      </c>
    </row>
    <row r="12" spans="1:18" s="116" customFormat="1" ht="14.25" customHeight="1">
      <c r="A12" s="115"/>
      <c r="B12" s="113" t="s">
        <v>105</v>
      </c>
      <c r="C12" s="113" t="s">
        <v>321</v>
      </c>
      <c r="D12" s="113"/>
      <c r="E12" s="114" t="s">
        <v>319</v>
      </c>
      <c r="F12" s="234">
        <f aca="true" t="shared" si="1" ref="F12:P12">F13</f>
        <v>1517746</v>
      </c>
      <c r="G12" s="234">
        <f t="shared" si="1"/>
        <v>1517746</v>
      </c>
      <c r="H12" s="234">
        <f t="shared" si="1"/>
        <v>718367</v>
      </c>
      <c r="I12" s="234">
        <f t="shared" si="1"/>
        <v>103000</v>
      </c>
      <c r="J12" s="234">
        <f t="shared" si="1"/>
        <v>0</v>
      </c>
      <c r="K12" s="234">
        <f t="shared" si="1"/>
        <v>20900</v>
      </c>
      <c r="L12" s="234">
        <f t="shared" si="1"/>
        <v>900</v>
      </c>
      <c r="M12" s="234">
        <f t="shared" si="1"/>
        <v>0</v>
      </c>
      <c r="N12" s="234">
        <f t="shared" si="1"/>
        <v>0</v>
      </c>
      <c r="O12" s="234">
        <f t="shared" si="1"/>
        <v>20000</v>
      </c>
      <c r="P12" s="234">
        <f t="shared" si="1"/>
        <v>20000</v>
      </c>
      <c r="Q12" s="234">
        <f>Q13</f>
        <v>20000</v>
      </c>
      <c r="R12" s="234">
        <f aca="true" t="shared" si="2" ref="R12:R86">F12+K12</f>
        <v>1538646</v>
      </c>
    </row>
    <row r="13" spans="2:18" ht="18" customHeight="1">
      <c r="B13" s="77" t="s">
        <v>122</v>
      </c>
      <c r="C13" s="78" t="s">
        <v>106</v>
      </c>
      <c r="D13" s="78" t="s">
        <v>87</v>
      </c>
      <c r="E13" s="70" t="s">
        <v>131</v>
      </c>
      <c r="F13" s="237">
        <v>1517746</v>
      </c>
      <c r="G13" s="235">
        <f>F13-J13</f>
        <v>1517746</v>
      </c>
      <c r="H13" s="237">
        <v>718367</v>
      </c>
      <c r="I13" s="237">
        <v>103000</v>
      </c>
      <c r="J13" s="237"/>
      <c r="K13" s="237">
        <v>20900</v>
      </c>
      <c r="L13" s="237">
        <f>K13-O13</f>
        <v>900</v>
      </c>
      <c r="M13" s="236"/>
      <c r="N13" s="236"/>
      <c r="O13" s="237">
        <v>20000</v>
      </c>
      <c r="P13" s="237">
        <v>20000</v>
      </c>
      <c r="Q13" s="237">
        <v>20000</v>
      </c>
      <c r="R13" s="235">
        <f t="shared" si="2"/>
        <v>1538646</v>
      </c>
    </row>
    <row r="14" spans="2:18" ht="44.25" customHeight="1">
      <c r="B14" s="77"/>
      <c r="C14" s="78" t="s">
        <v>509</v>
      </c>
      <c r="D14" s="78" t="s">
        <v>118</v>
      </c>
      <c r="E14" s="70" t="s">
        <v>510</v>
      </c>
      <c r="F14" s="237"/>
      <c r="G14" s="235">
        <f>F14-J14</f>
        <v>0</v>
      </c>
      <c r="H14" s="237"/>
      <c r="I14" s="237"/>
      <c r="J14" s="237"/>
      <c r="K14" s="237">
        <v>19264</v>
      </c>
      <c r="L14" s="237"/>
      <c r="M14" s="236"/>
      <c r="N14" s="236"/>
      <c r="O14" s="237">
        <v>19264</v>
      </c>
      <c r="P14" s="237">
        <v>19264</v>
      </c>
      <c r="Q14" s="237">
        <v>19264</v>
      </c>
      <c r="R14" s="235">
        <f t="shared" si="2"/>
        <v>19264</v>
      </c>
    </row>
    <row r="15" spans="1:18" s="107" customFormat="1" ht="24" customHeight="1">
      <c r="A15" s="93"/>
      <c r="B15" s="77"/>
      <c r="C15" s="77" t="s">
        <v>191</v>
      </c>
      <c r="D15" s="77"/>
      <c r="E15" s="72" t="s">
        <v>192</v>
      </c>
      <c r="F15" s="236">
        <f>F16</f>
        <v>134190</v>
      </c>
      <c r="G15" s="236">
        <f>G16</f>
        <v>134190</v>
      </c>
      <c r="H15" s="236">
        <f aca="true" t="shared" si="3" ref="H15:Q15">H16</f>
        <v>0</v>
      </c>
      <c r="I15" s="236">
        <f t="shared" si="3"/>
        <v>0</v>
      </c>
      <c r="J15" s="236">
        <f t="shared" si="3"/>
        <v>0</v>
      </c>
      <c r="K15" s="236">
        <f t="shared" si="3"/>
        <v>0</v>
      </c>
      <c r="L15" s="236">
        <f t="shared" si="3"/>
        <v>0</v>
      </c>
      <c r="M15" s="236">
        <f t="shared" si="3"/>
        <v>0</v>
      </c>
      <c r="N15" s="236">
        <f t="shared" si="3"/>
        <v>0</v>
      </c>
      <c r="O15" s="236">
        <f t="shared" si="3"/>
        <v>0</v>
      </c>
      <c r="P15" s="236">
        <f t="shared" si="3"/>
        <v>0</v>
      </c>
      <c r="Q15" s="236">
        <f t="shared" si="3"/>
        <v>0</v>
      </c>
      <c r="R15" s="234">
        <f t="shared" si="2"/>
        <v>134190</v>
      </c>
    </row>
    <row r="16" spans="2:18" ht="15">
      <c r="B16" s="66"/>
      <c r="C16" s="69">
        <v>250404</v>
      </c>
      <c r="D16" s="78" t="s">
        <v>211</v>
      </c>
      <c r="E16" s="97" t="s">
        <v>128</v>
      </c>
      <c r="F16" s="237">
        <v>134190</v>
      </c>
      <c r="G16" s="237">
        <f>F16-J16</f>
        <v>134190</v>
      </c>
      <c r="H16" s="237"/>
      <c r="I16" s="237"/>
      <c r="J16" s="237"/>
      <c r="K16" s="237"/>
      <c r="L16" s="237">
        <f>K16-O16</f>
        <v>0</v>
      </c>
      <c r="M16" s="237"/>
      <c r="N16" s="237"/>
      <c r="O16" s="237"/>
      <c r="P16" s="237"/>
      <c r="Q16" s="237"/>
      <c r="R16" s="235">
        <f t="shared" si="2"/>
        <v>134190</v>
      </c>
    </row>
    <row r="17" spans="2:18" ht="28.5">
      <c r="B17" s="94" t="s">
        <v>212</v>
      </c>
      <c r="C17" s="98"/>
      <c r="D17" s="94"/>
      <c r="E17" s="95" t="s">
        <v>322</v>
      </c>
      <c r="F17" s="238">
        <f>F18+F26+F36+F38+F40+F43+F45+F47+F42</f>
        <v>19465655</v>
      </c>
      <c r="G17" s="238">
        <f aca="true" t="shared" si="4" ref="G17:N17">G18+G26+G36+G38+G40+G43+G45+G47</f>
        <v>19465655</v>
      </c>
      <c r="H17" s="238">
        <f t="shared" si="4"/>
        <v>11921375</v>
      </c>
      <c r="I17" s="238">
        <f t="shared" si="4"/>
        <v>2255800</v>
      </c>
      <c r="J17" s="238">
        <f t="shared" si="4"/>
        <v>0</v>
      </c>
      <c r="K17" s="238">
        <f>K18+K26+K36+K38+K40+K43+K45+K47+K42</f>
        <v>503400</v>
      </c>
      <c r="L17" s="238">
        <f t="shared" si="4"/>
        <v>107600</v>
      </c>
      <c r="M17" s="238">
        <f t="shared" si="4"/>
        <v>40000</v>
      </c>
      <c r="N17" s="238">
        <f t="shared" si="4"/>
        <v>0</v>
      </c>
      <c r="O17" s="238">
        <f>O18+O26+O36+O38+O40+O43+O45+O47+O42</f>
        <v>395800</v>
      </c>
      <c r="P17" s="238">
        <f>P18+P26+P36+P38+P40+P43+P45+P47+P42</f>
        <v>345800</v>
      </c>
      <c r="Q17" s="238">
        <f>Q18+Q26+Q36+Q38+Q40+Q43+Q45+Q47+Q42</f>
        <v>345800</v>
      </c>
      <c r="R17" s="233">
        <f>F17+K17</f>
        <v>19969055</v>
      </c>
    </row>
    <row r="18" spans="1:18" s="107" customFormat="1" ht="14.25">
      <c r="A18" s="93"/>
      <c r="B18" s="66"/>
      <c r="C18" s="77" t="s">
        <v>163</v>
      </c>
      <c r="D18" s="77"/>
      <c r="E18" s="67" t="s">
        <v>164</v>
      </c>
      <c r="F18" s="236">
        <f aca="true" t="shared" si="5" ref="F18:Q18">F20+F22+F24</f>
        <v>18912665</v>
      </c>
      <c r="G18" s="236">
        <f t="shared" si="5"/>
        <v>18912665</v>
      </c>
      <c r="H18" s="236">
        <f t="shared" si="5"/>
        <v>11704125</v>
      </c>
      <c r="I18" s="236">
        <f t="shared" si="5"/>
        <v>2246700</v>
      </c>
      <c r="J18" s="236">
        <f t="shared" si="5"/>
        <v>0</v>
      </c>
      <c r="K18" s="236">
        <f t="shared" si="5"/>
        <v>203400</v>
      </c>
      <c r="L18" s="236">
        <f t="shared" si="5"/>
        <v>107600</v>
      </c>
      <c r="M18" s="236">
        <f t="shared" si="5"/>
        <v>40000</v>
      </c>
      <c r="N18" s="236">
        <f t="shared" si="5"/>
        <v>0</v>
      </c>
      <c r="O18" s="236">
        <f t="shared" si="5"/>
        <v>95800</v>
      </c>
      <c r="P18" s="236">
        <f t="shared" si="5"/>
        <v>45800</v>
      </c>
      <c r="Q18" s="236">
        <f t="shared" si="5"/>
        <v>45800</v>
      </c>
      <c r="R18" s="234">
        <f t="shared" si="2"/>
        <v>19116065</v>
      </c>
    </row>
    <row r="19" spans="1:18" s="308" customFormat="1" ht="15">
      <c r="A19" s="305"/>
      <c r="B19" s="297"/>
      <c r="C19" s="306" t="s">
        <v>163</v>
      </c>
      <c r="D19" s="306"/>
      <c r="E19" s="307" t="s">
        <v>467</v>
      </c>
      <c r="F19" s="300">
        <f>F21+F23+F25</f>
        <v>18789391</v>
      </c>
      <c r="G19" s="300">
        <f>G18</f>
        <v>18912665</v>
      </c>
      <c r="H19" s="300">
        <f>H18</f>
        <v>11704125</v>
      </c>
      <c r="I19" s="300">
        <f>I18</f>
        <v>2246700</v>
      </c>
      <c r="J19" s="300">
        <f>J18</f>
        <v>0</v>
      </c>
      <c r="K19" s="300">
        <f>K21+K23+K25</f>
        <v>0</v>
      </c>
      <c r="L19" s="237">
        <f aca="true" t="shared" si="6" ref="L19:L24">K19-O19</f>
        <v>0</v>
      </c>
      <c r="M19" s="300"/>
      <c r="N19" s="300"/>
      <c r="O19" s="300"/>
      <c r="P19" s="300"/>
      <c r="Q19" s="300"/>
      <c r="R19" s="301">
        <f t="shared" si="2"/>
        <v>18789391</v>
      </c>
    </row>
    <row r="20" spans="2:18" ht="15">
      <c r="B20" s="66"/>
      <c r="C20" s="78" t="s">
        <v>159</v>
      </c>
      <c r="D20" s="78" t="s">
        <v>213</v>
      </c>
      <c r="E20" s="97" t="s">
        <v>468</v>
      </c>
      <c r="F20" s="237">
        <v>14125162</v>
      </c>
      <c r="G20" s="237">
        <v>14125162</v>
      </c>
      <c r="H20" s="237">
        <v>9024325</v>
      </c>
      <c r="I20" s="237">
        <v>1977600</v>
      </c>
      <c r="J20" s="237"/>
      <c r="K20" s="237">
        <v>202400</v>
      </c>
      <c r="L20" s="237">
        <f t="shared" si="6"/>
        <v>106600</v>
      </c>
      <c r="M20" s="237">
        <v>40000</v>
      </c>
      <c r="N20" s="237"/>
      <c r="O20" s="237">
        <v>95800</v>
      </c>
      <c r="P20" s="237">
        <v>45800</v>
      </c>
      <c r="Q20" s="235">
        <v>45800</v>
      </c>
      <c r="R20" s="235">
        <f t="shared" si="2"/>
        <v>14327562</v>
      </c>
    </row>
    <row r="21" spans="2:18" ht="15">
      <c r="B21" s="66"/>
      <c r="C21" s="78" t="s">
        <v>159</v>
      </c>
      <c r="D21" s="78" t="s">
        <v>213</v>
      </c>
      <c r="E21" s="97" t="s">
        <v>469</v>
      </c>
      <c r="F21" s="237">
        <v>14093762</v>
      </c>
      <c r="G21" s="237">
        <v>14125162</v>
      </c>
      <c r="H21" s="237">
        <v>9024325</v>
      </c>
      <c r="I21" s="237">
        <v>8990325</v>
      </c>
      <c r="J21" s="237"/>
      <c r="K21" s="237"/>
      <c r="L21" s="237">
        <f t="shared" si="6"/>
        <v>0</v>
      </c>
      <c r="M21" s="237"/>
      <c r="N21" s="237"/>
      <c r="O21" s="237"/>
      <c r="P21" s="237"/>
      <c r="Q21" s="237"/>
      <c r="R21" s="235">
        <f t="shared" si="2"/>
        <v>14093762</v>
      </c>
    </row>
    <row r="22" spans="2:18" ht="30">
      <c r="B22" s="66"/>
      <c r="C22" s="78" t="s">
        <v>214</v>
      </c>
      <c r="D22" s="78" t="s">
        <v>215</v>
      </c>
      <c r="E22" s="97" t="s">
        <v>160</v>
      </c>
      <c r="F22" s="237">
        <v>4346628</v>
      </c>
      <c r="G22" s="237">
        <f>F22-J22</f>
        <v>4346628</v>
      </c>
      <c r="H22" s="339">
        <v>2679800</v>
      </c>
      <c r="I22" s="237">
        <v>269100</v>
      </c>
      <c r="J22" s="237"/>
      <c r="K22" s="237">
        <v>1000</v>
      </c>
      <c r="L22" s="237">
        <f t="shared" si="6"/>
        <v>1000</v>
      </c>
      <c r="M22" s="237"/>
      <c r="N22" s="237"/>
      <c r="O22" s="237"/>
      <c r="P22" s="237"/>
      <c r="Q22" s="237"/>
      <c r="R22" s="235">
        <f t="shared" si="2"/>
        <v>4347628</v>
      </c>
    </row>
    <row r="23" spans="2:18" ht="15">
      <c r="B23" s="66"/>
      <c r="C23" s="78" t="s">
        <v>214</v>
      </c>
      <c r="D23" s="78" t="s">
        <v>215</v>
      </c>
      <c r="E23" s="97" t="s">
        <v>469</v>
      </c>
      <c r="F23" s="237">
        <v>4260629</v>
      </c>
      <c r="G23" s="237">
        <f>F23-J23</f>
        <v>4260629</v>
      </c>
      <c r="H23" s="339">
        <v>2679800</v>
      </c>
      <c r="I23" s="237">
        <v>269100</v>
      </c>
      <c r="J23" s="237"/>
      <c r="K23" s="237"/>
      <c r="L23" s="237">
        <f t="shared" si="6"/>
        <v>0</v>
      </c>
      <c r="M23" s="237"/>
      <c r="N23" s="237"/>
      <c r="O23" s="237"/>
      <c r="P23" s="237"/>
      <c r="Q23" s="237"/>
      <c r="R23" s="235">
        <f t="shared" si="2"/>
        <v>4260629</v>
      </c>
    </row>
    <row r="24" spans="2:18" ht="45">
      <c r="B24" s="66"/>
      <c r="C24" s="78" t="s">
        <v>161</v>
      </c>
      <c r="D24" s="78" t="s">
        <v>216</v>
      </c>
      <c r="E24" s="97" t="s">
        <v>162</v>
      </c>
      <c r="F24" s="237">
        <v>440875</v>
      </c>
      <c r="G24" s="237">
        <f>F24-J24</f>
        <v>440875</v>
      </c>
      <c r="H24" s="237"/>
      <c r="I24" s="237"/>
      <c r="J24" s="237"/>
      <c r="K24" s="237"/>
      <c r="L24" s="237">
        <f t="shared" si="6"/>
        <v>0</v>
      </c>
      <c r="M24" s="237"/>
      <c r="N24" s="237"/>
      <c r="O24" s="237"/>
      <c r="P24" s="237"/>
      <c r="Q24" s="237"/>
      <c r="R24" s="235">
        <f t="shared" si="2"/>
        <v>440875</v>
      </c>
    </row>
    <row r="25" spans="2:18" ht="15">
      <c r="B25" s="66"/>
      <c r="C25" s="78" t="s">
        <v>161</v>
      </c>
      <c r="D25" s="78" t="s">
        <v>216</v>
      </c>
      <c r="E25" s="97" t="s">
        <v>469</v>
      </c>
      <c r="F25" s="237">
        <v>435000</v>
      </c>
      <c r="G25" s="237">
        <v>435000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5">
        <f t="shared" si="2"/>
        <v>435000</v>
      </c>
    </row>
    <row r="26" spans="1:18" s="107" customFormat="1" ht="28.5">
      <c r="A26" s="93"/>
      <c r="B26" s="66"/>
      <c r="C26" s="77" t="s">
        <v>166</v>
      </c>
      <c r="D26" s="77"/>
      <c r="E26" s="67" t="s">
        <v>165</v>
      </c>
      <c r="F26" s="236">
        <f>F27+F28+F29+F31+F32+F33+F34+F35</f>
        <v>429990</v>
      </c>
      <c r="G26" s="236">
        <f aca="true" t="shared" si="7" ref="G26:P26">G27+G28+G29+G31+G32+G33+G34+G35</f>
        <v>429990</v>
      </c>
      <c r="H26" s="236">
        <f t="shared" si="7"/>
        <v>217250</v>
      </c>
      <c r="I26" s="236">
        <f t="shared" si="7"/>
        <v>9100</v>
      </c>
      <c r="J26" s="236">
        <f t="shared" si="7"/>
        <v>0</v>
      </c>
      <c r="K26" s="236">
        <f t="shared" si="7"/>
        <v>0</v>
      </c>
      <c r="L26" s="236">
        <f t="shared" si="7"/>
        <v>0</v>
      </c>
      <c r="M26" s="236">
        <f t="shared" si="7"/>
        <v>0</v>
      </c>
      <c r="N26" s="236">
        <f t="shared" si="7"/>
        <v>0</v>
      </c>
      <c r="O26" s="236">
        <f t="shared" si="7"/>
        <v>0</v>
      </c>
      <c r="P26" s="236">
        <f t="shared" si="7"/>
        <v>0</v>
      </c>
      <c r="Q26" s="236"/>
      <c r="R26" s="234">
        <f t="shared" si="2"/>
        <v>429990</v>
      </c>
    </row>
    <row r="27" spans="1:18" s="89" customFormat="1" ht="30">
      <c r="A27" s="74"/>
      <c r="B27" s="69"/>
      <c r="C27" s="78" t="s">
        <v>137</v>
      </c>
      <c r="D27" s="78" t="s">
        <v>217</v>
      </c>
      <c r="E27" s="97" t="s">
        <v>153</v>
      </c>
      <c r="F27" s="235">
        <v>123490</v>
      </c>
      <c r="G27" s="237">
        <f>F27-J27</f>
        <v>123490</v>
      </c>
      <c r="H27" s="237"/>
      <c r="I27" s="237"/>
      <c r="J27" s="237"/>
      <c r="K27" s="237"/>
      <c r="L27" s="237">
        <f>K27-O27</f>
        <v>0</v>
      </c>
      <c r="M27" s="237"/>
      <c r="N27" s="237"/>
      <c r="O27" s="237"/>
      <c r="P27" s="237"/>
      <c r="Q27" s="237"/>
      <c r="R27" s="235">
        <f t="shared" si="2"/>
        <v>123490</v>
      </c>
    </row>
    <row r="28" spans="1:18" s="89" customFormat="1" ht="30">
      <c r="A28" s="74"/>
      <c r="B28" s="69"/>
      <c r="C28" s="78" t="s">
        <v>138</v>
      </c>
      <c r="D28" s="78" t="s">
        <v>218</v>
      </c>
      <c r="E28" s="97" t="s">
        <v>140</v>
      </c>
      <c r="F28" s="237">
        <v>5000</v>
      </c>
      <c r="G28" s="237">
        <f aca="true" t="shared" si="8" ref="G28:G35">F28-J28</f>
        <v>5000</v>
      </c>
      <c r="H28" s="237"/>
      <c r="I28" s="237"/>
      <c r="J28" s="237"/>
      <c r="K28" s="237"/>
      <c r="L28" s="237">
        <f aca="true" t="shared" si="9" ref="L28:L35">K28-O28</f>
        <v>0</v>
      </c>
      <c r="M28" s="237"/>
      <c r="N28" s="237"/>
      <c r="O28" s="237"/>
      <c r="P28" s="237"/>
      <c r="Q28" s="237"/>
      <c r="R28" s="235">
        <f t="shared" si="2"/>
        <v>5000</v>
      </c>
    </row>
    <row r="29" spans="1:18" s="89" customFormat="1" ht="30">
      <c r="A29" s="74"/>
      <c r="B29" s="69"/>
      <c r="C29" s="78" t="s">
        <v>167</v>
      </c>
      <c r="D29" s="78" t="s">
        <v>218</v>
      </c>
      <c r="E29" s="97" t="s">
        <v>168</v>
      </c>
      <c r="F29" s="237">
        <v>285000</v>
      </c>
      <c r="G29" s="237">
        <f t="shared" si="8"/>
        <v>285000</v>
      </c>
      <c r="H29" s="237">
        <v>217250</v>
      </c>
      <c r="I29" s="237">
        <v>9100</v>
      </c>
      <c r="J29" s="237"/>
      <c r="K29" s="237"/>
      <c r="L29" s="237">
        <f t="shared" si="9"/>
        <v>0</v>
      </c>
      <c r="M29" s="237"/>
      <c r="N29" s="237"/>
      <c r="O29" s="237"/>
      <c r="P29" s="237"/>
      <c r="Q29" s="237"/>
      <c r="R29" s="235">
        <f t="shared" si="2"/>
        <v>285000</v>
      </c>
    </row>
    <row r="30" spans="1:18" s="89" customFormat="1" ht="30">
      <c r="A30" s="74"/>
      <c r="B30" s="69"/>
      <c r="C30" s="78" t="s">
        <v>167</v>
      </c>
      <c r="D30" s="78" t="s">
        <v>218</v>
      </c>
      <c r="E30" s="97" t="s">
        <v>470</v>
      </c>
      <c r="F30" s="237">
        <v>30000</v>
      </c>
      <c r="G30" s="237">
        <f t="shared" si="8"/>
        <v>30000</v>
      </c>
      <c r="H30" s="237">
        <v>21970</v>
      </c>
      <c r="I30" s="237"/>
      <c r="J30" s="237"/>
      <c r="K30" s="237"/>
      <c r="L30" s="237">
        <f t="shared" si="9"/>
        <v>0</v>
      </c>
      <c r="M30" s="237"/>
      <c r="N30" s="237"/>
      <c r="O30" s="237"/>
      <c r="P30" s="237"/>
      <c r="Q30" s="237"/>
      <c r="R30" s="235">
        <f t="shared" si="2"/>
        <v>30000</v>
      </c>
    </row>
    <row r="31" spans="1:18" s="89" customFormat="1" ht="30">
      <c r="A31" s="74"/>
      <c r="B31" s="69"/>
      <c r="C31" s="78" t="s">
        <v>169</v>
      </c>
      <c r="D31" s="78" t="s">
        <v>218</v>
      </c>
      <c r="E31" s="97" t="s">
        <v>170</v>
      </c>
      <c r="F31" s="237">
        <v>5000</v>
      </c>
      <c r="G31" s="237">
        <f t="shared" si="8"/>
        <v>5000</v>
      </c>
      <c r="H31" s="237"/>
      <c r="I31" s="237"/>
      <c r="J31" s="237"/>
      <c r="K31" s="237"/>
      <c r="L31" s="237">
        <f t="shared" si="9"/>
        <v>0</v>
      </c>
      <c r="M31" s="237"/>
      <c r="N31" s="237"/>
      <c r="O31" s="237"/>
      <c r="P31" s="237"/>
      <c r="Q31" s="237"/>
      <c r="R31" s="235">
        <f t="shared" si="2"/>
        <v>5000</v>
      </c>
    </row>
    <row r="32" spans="1:18" s="89" customFormat="1" ht="30">
      <c r="A32" s="74"/>
      <c r="B32" s="69"/>
      <c r="C32" s="78" t="s">
        <v>171</v>
      </c>
      <c r="D32" s="78" t="s">
        <v>218</v>
      </c>
      <c r="E32" s="97" t="s">
        <v>172</v>
      </c>
      <c r="F32" s="237">
        <v>4500</v>
      </c>
      <c r="G32" s="237">
        <f t="shared" si="8"/>
        <v>4500</v>
      </c>
      <c r="H32" s="237"/>
      <c r="I32" s="237"/>
      <c r="J32" s="237"/>
      <c r="K32" s="237"/>
      <c r="L32" s="237">
        <f t="shared" si="9"/>
        <v>0</v>
      </c>
      <c r="M32" s="237"/>
      <c r="N32" s="237"/>
      <c r="O32" s="237"/>
      <c r="P32" s="237"/>
      <c r="Q32" s="237"/>
      <c r="R32" s="235">
        <f t="shared" si="2"/>
        <v>4500</v>
      </c>
    </row>
    <row r="33" spans="1:18" s="89" customFormat="1" ht="48.75" customHeight="1">
      <c r="A33" s="74"/>
      <c r="B33" s="69"/>
      <c r="C33" s="78" t="s">
        <v>173</v>
      </c>
      <c r="D33" s="78" t="s">
        <v>218</v>
      </c>
      <c r="E33" s="108" t="s">
        <v>208</v>
      </c>
      <c r="F33" s="237">
        <v>4000</v>
      </c>
      <c r="G33" s="237">
        <f t="shared" si="8"/>
        <v>4000</v>
      </c>
      <c r="H33" s="237"/>
      <c r="I33" s="237"/>
      <c r="J33" s="237"/>
      <c r="K33" s="237"/>
      <c r="L33" s="237">
        <f t="shared" si="9"/>
        <v>0</v>
      </c>
      <c r="M33" s="237"/>
      <c r="N33" s="237"/>
      <c r="O33" s="237"/>
      <c r="P33" s="237"/>
      <c r="Q33" s="237"/>
      <c r="R33" s="235">
        <f t="shared" si="2"/>
        <v>4000</v>
      </c>
    </row>
    <row r="34" spans="1:18" s="89" customFormat="1" ht="30">
      <c r="A34" s="74"/>
      <c r="B34" s="69"/>
      <c r="C34" s="78" t="s">
        <v>174</v>
      </c>
      <c r="D34" s="78" t="s">
        <v>218</v>
      </c>
      <c r="E34" s="97" t="s">
        <v>175</v>
      </c>
      <c r="F34" s="237">
        <v>3000</v>
      </c>
      <c r="G34" s="237">
        <f t="shared" si="8"/>
        <v>3000</v>
      </c>
      <c r="H34" s="237"/>
      <c r="I34" s="237"/>
      <c r="J34" s="237"/>
      <c r="K34" s="237"/>
      <c r="L34" s="237">
        <f t="shared" si="9"/>
        <v>0</v>
      </c>
      <c r="M34" s="237"/>
      <c r="N34" s="237"/>
      <c r="O34" s="237"/>
      <c r="P34" s="237"/>
      <c r="Q34" s="237"/>
      <c r="R34" s="235">
        <f t="shared" si="2"/>
        <v>3000</v>
      </c>
    </row>
    <row r="35" spans="1:18" s="89" customFormat="1" ht="90" hidden="1">
      <c r="A35" s="74"/>
      <c r="B35" s="69"/>
      <c r="C35" s="78" t="s">
        <v>209</v>
      </c>
      <c r="D35" s="78" t="s">
        <v>218</v>
      </c>
      <c r="E35" s="97" t="s">
        <v>210</v>
      </c>
      <c r="F35" s="237"/>
      <c r="G35" s="237">
        <f t="shared" si="8"/>
        <v>0</v>
      </c>
      <c r="H35" s="237"/>
      <c r="I35" s="237"/>
      <c r="J35" s="237"/>
      <c r="K35" s="237"/>
      <c r="L35" s="237">
        <f t="shared" si="9"/>
        <v>0</v>
      </c>
      <c r="M35" s="237"/>
      <c r="N35" s="237"/>
      <c r="O35" s="237"/>
      <c r="P35" s="237"/>
      <c r="Q35" s="237"/>
      <c r="R35" s="234">
        <f t="shared" si="2"/>
        <v>0</v>
      </c>
    </row>
    <row r="36" spans="1:18" s="107" customFormat="1" ht="14.25" hidden="1">
      <c r="A36" s="93"/>
      <c r="B36" s="66"/>
      <c r="C36" s="77" t="s">
        <v>176</v>
      </c>
      <c r="D36" s="77"/>
      <c r="E36" s="67" t="s">
        <v>177</v>
      </c>
      <c r="F36" s="236">
        <f>F37</f>
        <v>0</v>
      </c>
      <c r="G36" s="236">
        <f aca="true" t="shared" si="10" ref="G36:P36">G37</f>
        <v>0</v>
      </c>
      <c r="H36" s="236">
        <f t="shared" si="10"/>
        <v>0</v>
      </c>
      <c r="I36" s="236">
        <f t="shared" si="10"/>
        <v>0</v>
      </c>
      <c r="J36" s="236">
        <f t="shared" si="10"/>
        <v>0</v>
      </c>
      <c r="K36" s="236">
        <f t="shared" si="10"/>
        <v>0</v>
      </c>
      <c r="L36" s="236">
        <f t="shared" si="10"/>
        <v>0</v>
      </c>
      <c r="M36" s="236">
        <f t="shared" si="10"/>
        <v>0</v>
      </c>
      <c r="N36" s="236">
        <f t="shared" si="10"/>
        <v>0</v>
      </c>
      <c r="O36" s="236">
        <f t="shared" si="10"/>
        <v>0</v>
      </c>
      <c r="P36" s="236">
        <f t="shared" si="10"/>
        <v>0</v>
      </c>
      <c r="Q36" s="236"/>
      <c r="R36" s="234">
        <f t="shared" si="2"/>
        <v>0</v>
      </c>
    </row>
    <row r="37" spans="1:18" s="89" customFormat="1" ht="15" hidden="1">
      <c r="A37" s="74"/>
      <c r="B37" s="69"/>
      <c r="C37" s="78" t="s">
        <v>142</v>
      </c>
      <c r="D37" s="78" t="s">
        <v>219</v>
      </c>
      <c r="E37" s="97" t="s">
        <v>178</v>
      </c>
      <c r="F37" s="237"/>
      <c r="G37" s="237">
        <f>F37-J37</f>
        <v>0</v>
      </c>
      <c r="H37" s="237"/>
      <c r="I37" s="237"/>
      <c r="J37" s="237"/>
      <c r="K37" s="237"/>
      <c r="L37" s="237">
        <f>K37-O37</f>
        <v>0</v>
      </c>
      <c r="M37" s="237"/>
      <c r="N37" s="237"/>
      <c r="O37" s="237"/>
      <c r="P37" s="237"/>
      <c r="Q37" s="237"/>
      <c r="R37" s="235">
        <f t="shared" si="2"/>
        <v>0</v>
      </c>
    </row>
    <row r="38" spans="1:18" s="107" customFormat="1" ht="14.25">
      <c r="A38" s="93"/>
      <c r="B38" s="66"/>
      <c r="C38" s="77" t="s">
        <v>179</v>
      </c>
      <c r="D38" s="77"/>
      <c r="E38" s="67" t="s">
        <v>180</v>
      </c>
      <c r="F38" s="236">
        <f>F39</f>
        <v>30000</v>
      </c>
      <c r="G38" s="236">
        <f aca="true" t="shared" si="11" ref="G38:P38">G39</f>
        <v>30000</v>
      </c>
      <c r="H38" s="236">
        <f t="shared" si="11"/>
        <v>0</v>
      </c>
      <c r="I38" s="236">
        <f t="shared" si="11"/>
        <v>0</v>
      </c>
      <c r="J38" s="236">
        <f t="shared" si="11"/>
        <v>0</v>
      </c>
      <c r="K38" s="236">
        <f t="shared" si="11"/>
        <v>0</v>
      </c>
      <c r="L38" s="236">
        <f t="shared" si="11"/>
        <v>0</v>
      </c>
      <c r="M38" s="236">
        <f t="shared" si="11"/>
        <v>0</v>
      </c>
      <c r="N38" s="236">
        <f t="shared" si="11"/>
        <v>0</v>
      </c>
      <c r="O38" s="236">
        <f t="shared" si="11"/>
        <v>0</v>
      </c>
      <c r="P38" s="236">
        <f t="shared" si="11"/>
        <v>0</v>
      </c>
      <c r="Q38" s="236"/>
      <c r="R38" s="234">
        <f t="shared" si="2"/>
        <v>30000</v>
      </c>
    </row>
    <row r="39" spans="1:18" s="89" customFormat="1" ht="30">
      <c r="A39" s="74"/>
      <c r="B39" s="69"/>
      <c r="C39" s="78" t="s">
        <v>181</v>
      </c>
      <c r="D39" s="78" t="s">
        <v>220</v>
      </c>
      <c r="E39" s="97" t="s">
        <v>182</v>
      </c>
      <c r="F39" s="237">
        <v>30000</v>
      </c>
      <c r="G39" s="237">
        <f>F39-J39</f>
        <v>30000</v>
      </c>
      <c r="H39" s="237"/>
      <c r="I39" s="237"/>
      <c r="J39" s="237"/>
      <c r="K39" s="237"/>
      <c r="L39" s="237">
        <f>K39-O39</f>
        <v>0</v>
      </c>
      <c r="M39" s="237"/>
      <c r="N39" s="237"/>
      <c r="O39" s="237"/>
      <c r="P39" s="237"/>
      <c r="Q39" s="237"/>
      <c r="R39" s="235">
        <f t="shared" si="2"/>
        <v>30000</v>
      </c>
    </row>
    <row r="40" spans="1:18" s="107" customFormat="1" ht="14.25" hidden="1">
      <c r="A40" s="93"/>
      <c r="B40" s="66"/>
      <c r="C40" s="77" t="s">
        <v>183</v>
      </c>
      <c r="D40" s="77"/>
      <c r="E40" s="67" t="s">
        <v>184</v>
      </c>
      <c r="F40" s="236">
        <f>F41</f>
        <v>0</v>
      </c>
      <c r="G40" s="236">
        <f aca="true" t="shared" si="12" ref="G40:Q40">G41</f>
        <v>0</v>
      </c>
      <c r="H40" s="236">
        <f t="shared" si="12"/>
        <v>0</v>
      </c>
      <c r="I40" s="236">
        <f t="shared" si="12"/>
        <v>0</v>
      </c>
      <c r="J40" s="236">
        <f t="shared" si="12"/>
        <v>0</v>
      </c>
      <c r="K40" s="236">
        <f t="shared" si="12"/>
        <v>0</v>
      </c>
      <c r="L40" s="236">
        <f t="shared" si="12"/>
        <v>0</v>
      </c>
      <c r="M40" s="236">
        <f t="shared" si="12"/>
        <v>0</v>
      </c>
      <c r="N40" s="236">
        <f t="shared" si="12"/>
        <v>0</v>
      </c>
      <c r="O40" s="236">
        <f t="shared" si="12"/>
        <v>0</v>
      </c>
      <c r="P40" s="236">
        <f t="shared" si="12"/>
        <v>0</v>
      </c>
      <c r="Q40" s="236">
        <f t="shared" si="12"/>
        <v>0</v>
      </c>
      <c r="R40" s="234">
        <f t="shared" si="2"/>
        <v>0</v>
      </c>
    </row>
    <row r="41" spans="1:18" s="89" customFormat="1" ht="30" hidden="1">
      <c r="A41" s="74"/>
      <c r="B41" s="69"/>
      <c r="C41" s="78" t="s">
        <v>133</v>
      </c>
      <c r="D41" s="78" t="s">
        <v>116</v>
      </c>
      <c r="E41" s="97" t="s">
        <v>185</v>
      </c>
      <c r="F41" s="237"/>
      <c r="G41" s="237">
        <f>F41-J41</f>
        <v>0</v>
      </c>
      <c r="H41" s="237"/>
      <c r="I41" s="237"/>
      <c r="J41" s="237"/>
      <c r="K41" s="237"/>
      <c r="L41" s="237">
        <f>K41-O41</f>
        <v>0</v>
      </c>
      <c r="M41" s="237"/>
      <c r="N41" s="237"/>
      <c r="O41" s="237"/>
      <c r="P41" s="237"/>
      <c r="Q41" s="237"/>
      <c r="R41" s="235">
        <f t="shared" si="2"/>
        <v>0</v>
      </c>
    </row>
    <row r="42" spans="1:18" s="89" customFormat="1" ht="30">
      <c r="A42" s="74"/>
      <c r="B42" s="69"/>
      <c r="C42" s="78" t="s">
        <v>133</v>
      </c>
      <c r="D42" s="78" t="s">
        <v>116</v>
      </c>
      <c r="E42" s="97" t="s">
        <v>185</v>
      </c>
      <c r="F42" s="237"/>
      <c r="G42" s="237">
        <f>F42-J42</f>
        <v>0</v>
      </c>
      <c r="H42" s="237"/>
      <c r="I42" s="237"/>
      <c r="J42" s="237"/>
      <c r="K42" s="237">
        <v>300000</v>
      </c>
      <c r="L42" s="237"/>
      <c r="M42" s="237"/>
      <c r="N42" s="237"/>
      <c r="O42" s="237">
        <v>300000</v>
      </c>
      <c r="P42" s="237">
        <v>300000</v>
      </c>
      <c r="Q42" s="237">
        <v>300000</v>
      </c>
      <c r="R42" s="235">
        <f t="shared" si="2"/>
        <v>300000</v>
      </c>
    </row>
    <row r="43" spans="1:18" s="107" customFormat="1" ht="28.5">
      <c r="A43" s="93"/>
      <c r="B43" s="66"/>
      <c r="C43" s="77" t="s">
        <v>187</v>
      </c>
      <c r="D43" s="77"/>
      <c r="E43" s="67" t="s">
        <v>186</v>
      </c>
      <c r="F43" s="236">
        <f>F44</f>
        <v>10000</v>
      </c>
      <c r="G43" s="236">
        <f aca="true" t="shared" si="13" ref="G43:P43">G44</f>
        <v>10000</v>
      </c>
      <c r="H43" s="236">
        <f t="shared" si="13"/>
        <v>0</v>
      </c>
      <c r="I43" s="236">
        <f t="shared" si="13"/>
        <v>0</v>
      </c>
      <c r="J43" s="236">
        <f t="shared" si="13"/>
        <v>0</v>
      </c>
      <c r="K43" s="236">
        <f t="shared" si="13"/>
        <v>0</v>
      </c>
      <c r="L43" s="236">
        <f t="shared" si="13"/>
        <v>0</v>
      </c>
      <c r="M43" s="236">
        <f t="shared" si="13"/>
        <v>0</v>
      </c>
      <c r="N43" s="236">
        <f t="shared" si="13"/>
        <v>0</v>
      </c>
      <c r="O43" s="236">
        <f t="shared" si="13"/>
        <v>0</v>
      </c>
      <c r="P43" s="236">
        <f t="shared" si="13"/>
        <v>0</v>
      </c>
      <c r="Q43" s="236"/>
      <c r="R43" s="234">
        <f t="shared" si="2"/>
        <v>10000</v>
      </c>
    </row>
    <row r="44" spans="1:18" s="89" customFormat="1" ht="26.25" customHeight="1">
      <c r="A44" s="74"/>
      <c r="B44" s="69"/>
      <c r="C44" s="78" t="s">
        <v>119</v>
      </c>
      <c r="D44" s="78" t="s">
        <v>120</v>
      </c>
      <c r="E44" s="97" t="s">
        <v>146</v>
      </c>
      <c r="F44" s="237">
        <v>10000</v>
      </c>
      <c r="G44" s="237">
        <f>F44-J44</f>
        <v>10000</v>
      </c>
      <c r="H44" s="237"/>
      <c r="I44" s="237"/>
      <c r="J44" s="237"/>
      <c r="K44" s="237"/>
      <c r="L44" s="237">
        <f>K44-O44</f>
        <v>0</v>
      </c>
      <c r="M44" s="237"/>
      <c r="N44" s="237"/>
      <c r="O44" s="237"/>
      <c r="P44" s="237"/>
      <c r="Q44" s="237"/>
      <c r="R44" s="235">
        <f t="shared" si="2"/>
        <v>10000</v>
      </c>
    </row>
    <row r="45" spans="1:18" s="107" customFormat="1" ht="42.75" customHeight="1">
      <c r="A45" s="93"/>
      <c r="B45" s="66"/>
      <c r="C45" s="77" t="s">
        <v>188</v>
      </c>
      <c r="D45" s="77"/>
      <c r="E45" s="67" t="s">
        <v>189</v>
      </c>
      <c r="F45" s="236">
        <f>F46</f>
        <v>18000</v>
      </c>
      <c r="G45" s="236">
        <f aca="true" t="shared" si="14" ref="G45:P45">G46</f>
        <v>18000</v>
      </c>
      <c r="H45" s="236">
        <f t="shared" si="14"/>
        <v>0</v>
      </c>
      <c r="I45" s="236">
        <f t="shared" si="14"/>
        <v>0</v>
      </c>
      <c r="J45" s="236">
        <f t="shared" si="14"/>
        <v>0</v>
      </c>
      <c r="K45" s="236">
        <f t="shared" si="14"/>
        <v>0</v>
      </c>
      <c r="L45" s="236">
        <f t="shared" si="14"/>
        <v>0</v>
      </c>
      <c r="M45" s="236">
        <f t="shared" si="14"/>
        <v>0</v>
      </c>
      <c r="N45" s="236">
        <f t="shared" si="14"/>
        <v>0</v>
      </c>
      <c r="O45" s="236">
        <f t="shared" si="14"/>
        <v>0</v>
      </c>
      <c r="P45" s="236">
        <f t="shared" si="14"/>
        <v>0</v>
      </c>
      <c r="Q45" s="236"/>
      <c r="R45" s="234">
        <f t="shared" si="2"/>
        <v>18000</v>
      </c>
    </row>
    <row r="46" spans="1:18" s="89" customFormat="1" ht="43.5" customHeight="1">
      <c r="A46" s="74"/>
      <c r="B46" s="69"/>
      <c r="C46" s="78" t="s">
        <v>147</v>
      </c>
      <c r="D46" s="78" t="s">
        <v>221</v>
      </c>
      <c r="E46" s="97" t="s">
        <v>190</v>
      </c>
      <c r="F46" s="237">
        <v>18000</v>
      </c>
      <c r="G46" s="237">
        <f>F46-J46</f>
        <v>18000</v>
      </c>
      <c r="H46" s="237"/>
      <c r="I46" s="237"/>
      <c r="J46" s="237"/>
      <c r="K46" s="237"/>
      <c r="L46" s="237">
        <f>K46-O46</f>
        <v>0</v>
      </c>
      <c r="M46" s="237"/>
      <c r="N46" s="237"/>
      <c r="O46" s="237"/>
      <c r="P46" s="237"/>
      <c r="Q46" s="237"/>
      <c r="R46" s="235">
        <f t="shared" si="2"/>
        <v>18000</v>
      </c>
    </row>
    <row r="47" spans="1:18" s="107" customFormat="1" ht="24.75" customHeight="1">
      <c r="A47" s="93"/>
      <c r="B47" s="66"/>
      <c r="C47" s="77" t="s">
        <v>191</v>
      </c>
      <c r="D47" s="77"/>
      <c r="E47" s="67" t="s">
        <v>192</v>
      </c>
      <c r="F47" s="236">
        <f>F48</f>
        <v>65000</v>
      </c>
      <c r="G47" s="236">
        <f aca="true" t="shared" si="15" ref="G47:P47">G48</f>
        <v>65000</v>
      </c>
      <c r="H47" s="236">
        <f t="shared" si="15"/>
        <v>0</v>
      </c>
      <c r="I47" s="236">
        <f t="shared" si="15"/>
        <v>0</v>
      </c>
      <c r="J47" s="236">
        <f t="shared" si="15"/>
        <v>0</v>
      </c>
      <c r="K47" s="236">
        <f t="shared" si="15"/>
        <v>0</v>
      </c>
      <c r="L47" s="236">
        <f t="shared" si="15"/>
        <v>0</v>
      </c>
      <c r="M47" s="236">
        <f t="shared" si="15"/>
        <v>0</v>
      </c>
      <c r="N47" s="236">
        <f t="shared" si="15"/>
        <v>0</v>
      </c>
      <c r="O47" s="236">
        <f t="shared" si="15"/>
        <v>0</v>
      </c>
      <c r="P47" s="236">
        <f t="shared" si="15"/>
        <v>0</v>
      </c>
      <c r="Q47" s="236"/>
      <c r="R47" s="234">
        <f t="shared" si="2"/>
        <v>65000</v>
      </c>
    </row>
    <row r="48" spans="1:18" s="89" customFormat="1" ht="15">
      <c r="A48" s="74"/>
      <c r="B48" s="69"/>
      <c r="C48" s="78" t="s">
        <v>149</v>
      </c>
      <c r="D48" s="78" t="s">
        <v>211</v>
      </c>
      <c r="E48" s="97" t="s">
        <v>128</v>
      </c>
      <c r="F48" s="237">
        <v>65000</v>
      </c>
      <c r="G48" s="237">
        <f>F48-J48</f>
        <v>65000</v>
      </c>
      <c r="H48" s="237"/>
      <c r="I48" s="237"/>
      <c r="J48" s="237"/>
      <c r="K48" s="237"/>
      <c r="L48" s="237">
        <f>K48-O48</f>
        <v>0</v>
      </c>
      <c r="M48" s="237"/>
      <c r="N48" s="237"/>
      <c r="O48" s="237"/>
      <c r="P48" s="237"/>
      <c r="Q48" s="237"/>
      <c r="R48" s="235">
        <f t="shared" si="2"/>
        <v>65000</v>
      </c>
    </row>
    <row r="49" spans="2:18" ht="28.5">
      <c r="B49" s="101">
        <v>1000000</v>
      </c>
      <c r="C49" s="98"/>
      <c r="D49" s="99"/>
      <c r="E49" s="102" t="s">
        <v>415</v>
      </c>
      <c r="F49" s="238">
        <f>F50+F61+F64</f>
        <v>22620528</v>
      </c>
      <c r="G49" s="238">
        <f>G50+G61+G64</f>
        <v>22620528</v>
      </c>
      <c r="H49" s="238">
        <f aca="true" t="shared" si="16" ref="H49:N49">H50+H61</f>
        <v>14401729</v>
      </c>
      <c r="I49" s="238">
        <f t="shared" si="16"/>
        <v>2656464</v>
      </c>
      <c r="J49" s="238">
        <f t="shared" si="16"/>
        <v>0</v>
      </c>
      <c r="K49" s="238">
        <f>K50+K61+K65</f>
        <v>1717279</v>
      </c>
      <c r="L49" s="238">
        <f t="shared" si="16"/>
        <v>720000</v>
      </c>
      <c r="M49" s="238">
        <f t="shared" si="16"/>
        <v>0</v>
      </c>
      <c r="N49" s="238">
        <f t="shared" si="16"/>
        <v>0</v>
      </c>
      <c r="O49" s="238">
        <f>O50+O61+O65</f>
        <v>997279</v>
      </c>
      <c r="P49" s="238">
        <f>P50+P61+P65</f>
        <v>737279</v>
      </c>
      <c r="Q49" s="238">
        <f>Q50+Q61+Q65</f>
        <v>705349</v>
      </c>
      <c r="R49" s="233">
        <f t="shared" si="2"/>
        <v>24337807</v>
      </c>
    </row>
    <row r="50" spans="1:18" s="107" customFormat="1" ht="14.25">
      <c r="A50" s="93"/>
      <c r="B50" s="66"/>
      <c r="C50" s="77" t="s">
        <v>194</v>
      </c>
      <c r="D50" s="77"/>
      <c r="E50" s="72" t="s">
        <v>195</v>
      </c>
      <c r="F50" s="236">
        <f>F51+F53+F55+F56+F57+F58+F59+F60+F54</f>
        <v>22516528</v>
      </c>
      <c r="G50" s="236">
        <f>G51+G53+G55+G56+G57+G58+G59+G60</f>
        <v>22516528</v>
      </c>
      <c r="H50" s="236">
        <f aca="true" t="shared" si="17" ref="H50:N50">H51+H53+H55+H56+H57+H58+H59+H60</f>
        <v>14401729</v>
      </c>
      <c r="I50" s="236">
        <f t="shared" si="17"/>
        <v>2656464</v>
      </c>
      <c r="J50" s="236">
        <f t="shared" si="17"/>
        <v>0</v>
      </c>
      <c r="K50" s="236">
        <f>K51+K53+K55+K56+K57+K58+K59+K60+K54</f>
        <v>1311900</v>
      </c>
      <c r="L50" s="236">
        <f t="shared" si="17"/>
        <v>720000</v>
      </c>
      <c r="M50" s="236">
        <f t="shared" si="17"/>
        <v>0</v>
      </c>
      <c r="N50" s="236">
        <f t="shared" si="17"/>
        <v>0</v>
      </c>
      <c r="O50" s="236">
        <f>O51+O53+O55+O56+O57+O58+O59+O60+O54</f>
        <v>591900</v>
      </c>
      <c r="P50" s="236">
        <f>P51+P53+P55+P56+P57+P58+P59+P60+P54</f>
        <v>331900</v>
      </c>
      <c r="Q50" s="236">
        <f>Q51+Q53+Q54+Q55+Q56+Q57</f>
        <v>331900</v>
      </c>
      <c r="R50" s="234">
        <f t="shared" si="2"/>
        <v>23828428</v>
      </c>
    </row>
    <row r="51" spans="1:18" s="89" customFormat="1" ht="45">
      <c r="A51" s="74"/>
      <c r="B51" s="66"/>
      <c r="C51" s="78" t="s">
        <v>193</v>
      </c>
      <c r="D51" s="78" t="s">
        <v>222</v>
      </c>
      <c r="E51" s="70" t="s">
        <v>429</v>
      </c>
      <c r="F51" s="237">
        <v>21097878</v>
      </c>
      <c r="G51" s="237">
        <f>F51-J51</f>
        <v>21097878</v>
      </c>
      <c r="H51" s="237">
        <v>13431520</v>
      </c>
      <c r="I51" s="237">
        <v>2557664</v>
      </c>
      <c r="J51" s="236"/>
      <c r="K51" s="237">
        <v>1239600</v>
      </c>
      <c r="L51" s="237">
        <f>K51-O51</f>
        <v>700000</v>
      </c>
      <c r="M51" s="237"/>
      <c r="N51" s="237"/>
      <c r="O51" s="237">
        <v>539600</v>
      </c>
      <c r="P51" s="353">
        <v>289600</v>
      </c>
      <c r="Q51" s="360">
        <v>289600</v>
      </c>
      <c r="R51" s="234">
        <f t="shared" si="2"/>
        <v>22337478</v>
      </c>
    </row>
    <row r="52" spans="1:18" s="302" customFormat="1" ht="19.5" customHeight="1">
      <c r="A52" s="296"/>
      <c r="B52" s="297"/>
      <c r="C52" s="298" t="s">
        <v>193</v>
      </c>
      <c r="D52" s="298" t="s">
        <v>222</v>
      </c>
      <c r="E52" s="73" t="s">
        <v>428</v>
      </c>
      <c r="F52" s="299">
        <v>16992736</v>
      </c>
      <c r="G52" s="303">
        <f>F52-J52</f>
        <v>16992736</v>
      </c>
      <c r="H52" s="299">
        <v>11289270</v>
      </c>
      <c r="I52" s="299">
        <v>2095500</v>
      </c>
      <c r="J52" s="300"/>
      <c r="K52" s="303">
        <v>261600</v>
      </c>
      <c r="L52" s="237">
        <f>K52-O52</f>
        <v>0</v>
      </c>
      <c r="M52" s="303"/>
      <c r="N52" s="303"/>
      <c r="O52" s="303">
        <v>261600</v>
      </c>
      <c r="P52" s="352">
        <v>261600</v>
      </c>
      <c r="Q52" s="352">
        <v>261600</v>
      </c>
      <c r="R52" s="304">
        <f t="shared" si="2"/>
        <v>17254336</v>
      </c>
    </row>
    <row r="53" spans="1:18" s="89" customFormat="1" ht="30">
      <c r="A53" s="74"/>
      <c r="B53" s="66"/>
      <c r="C53" s="78" t="s">
        <v>196</v>
      </c>
      <c r="D53" s="78" t="s">
        <v>223</v>
      </c>
      <c r="E53" s="70" t="s">
        <v>197</v>
      </c>
      <c r="F53" s="237">
        <v>352470</v>
      </c>
      <c r="G53" s="237">
        <f aca="true" t="shared" si="18" ref="G53:G60">F53-J53</f>
        <v>352470</v>
      </c>
      <c r="H53" s="237">
        <v>264425</v>
      </c>
      <c r="I53" s="237">
        <v>23870</v>
      </c>
      <c r="J53" s="236"/>
      <c r="K53" s="237">
        <v>30000</v>
      </c>
      <c r="L53" s="237">
        <f aca="true" t="shared" si="19" ref="L53:L60">K53-O53</f>
        <v>20000</v>
      </c>
      <c r="M53" s="237"/>
      <c r="N53" s="237"/>
      <c r="O53" s="237">
        <v>10000</v>
      </c>
      <c r="P53" s="236"/>
      <c r="Q53" s="236"/>
      <c r="R53" s="234">
        <f t="shared" si="2"/>
        <v>382470</v>
      </c>
    </row>
    <row r="54" spans="1:18" s="89" customFormat="1" ht="30">
      <c r="A54" s="74"/>
      <c r="B54" s="66"/>
      <c r="C54" s="78" t="s">
        <v>490</v>
      </c>
      <c r="D54" s="78" t="s">
        <v>492</v>
      </c>
      <c r="E54" s="70" t="s">
        <v>493</v>
      </c>
      <c r="F54" s="237"/>
      <c r="G54" s="237"/>
      <c r="H54" s="237"/>
      <c r="I54" s="237"/>
      <c r="J54" s="236"/>
      <c r="K54" s="237">
        <v>42300</v>
      </c>
      <c r="L54" s="237"/>
      <c r="M54" s="237"/>
      <c r="N54" s="237"/>
      <c r="O54" s="237">
        <v>42300</v>
      </c>
      <c r="P54" s="237">
        <v>42300</v>
      </c>
      <c r="Q54" s="237">
        <v>42300</v>
      </c>
      <c r="R54" s="234">
        <f t="shared" si="2"/>
        <v>42300</v>
      </c>
    </row>
    <row r="55" spans="1:18" s="89" customFormat="1" ht="30">
      <c r="A55" s="74"/>
      <c r="B55" s="66"/>
      <c r="C55" s="78" t="s">
        <v>198</v>
      </c>
      <c r="D55" s="78" t="s">
        <v>224</v>
      </c>
      <c r="E55" s="70" t="s">
        <v>199</v>
      </c>
      <c r="F55" s="237">
        <v>511220</v>
      </c>
      <c r="G55" s="237">
        <f t="shared" si="18"/>
        <v>511220</v>
      </c>
      <c r="H55" s="237">
        <v>354915</v>
      </c>
      <c r="I55" s="237">
        <v>26920</v>
      </c>
      <c r="J55" s="236"/>
      <c r="K55" s="236"/>
      <c r="L55" s="236">
        <f t="shared" si="19"/>
        <v>0</v>
      </c>
      <c r="M55" s="236"/>
      <c r="N55" s="236"/>
      <c r="O55" s="236"/>
      <c r="P55" s="236"/>
      <c r="Q55" s="236"/>
      <c r="R55" s="234">
        <f t="shared" si="2"/>
        <v>511220</v>
      </c>
    </row>
    <row r="56" spans="1:18" s="89" customFormat="1" ht="30">
      <c r="A56" s="74"/>
      <c r="B56" s="66"/>
      <c r="C56" s="78" t="s">
        <v>200</v>
      </c>
      <c r="D56" s="78" t="s">
        <v>224</v>
      </c>
      <c r="E56" s="70" t="s">
        <v>201</v>
      </c>
      <c r="F56" s="237">
        <v>488510</v>
      </c>
      <c r="G56" s="237">
        <f t="shared" si="18"/>
        <v>488510</v>
      </c>
      <c r="H56" s="237">
        <v>305305</v>
      </c>
      <c r="I56" s="237">
        <v>48010</v>
      </c>
      <c r="J56" s="236"/>
      <c r="K56" s="236"/>
      <c r="L56" s="236">
        <f t="shared" si="19"/>
        <v>0</v>
      </c>
      <c r="M56" s="236"/>
      <c r="N56" s="236"/>
      <c r="O56" s="236"/>
      <c r="P56" s="236"/>
      <c r="Q56" s="236"/>
      <c r="R56" s="234">
        <f t="shared" si="2"/>
        <v>488510</v>
      </c>
    </row>
    <row r="57" spans="1:18" s="89" customFormat="1" ht="30">
      <c r="A57" s="74"/>
      <c r="B57" s="66"/>
      <c r="C57" s="78" t="s">
        <v>202</v>
      </c>
      <c r="D57" s="78" t="s">
        <v>224</v>
      </c>
      <c r="E57" s="70" t="s">
        <v>203</v>
      </c>
      <c r="F57" s="237">
        <v>57400</v>
      </c>
      <c r="G57" s="237">
        <f t="shared" si="18"/>
        <v>57400</v>
      </c>
      <c r="H57" s="237">
        <v>45564</v>
      </c>
      <c r="I57" s="237"/>
      <c r="J57" s="236"/>
      <c r="K57" s="236"/>
      <c r="L57" s="236">
        <f t="shared" si="19"/>
        <v>0</v>
      </c>
      <c r="M57" s="236"/>
      <c r="N57" s="236"/>
      <c r="O57" s="236"/>
      <c r="P57" s="236"/>
      <c r="Q57" s="236"/>
      <c r="R57" s="234">
        <f t="shared" si="2"/>
        <v>57400</v>
      </c>
    </row>
    <row r="58" spans="1:18" s="89" customFormat="1" ht="15" hidden="1">
      <c r="A58" s="74"/>
      <c r="B58" s="66"/>
      <c r="C58" s="78" t="s">
        <v>204</v>
      </c>
      <c r="D58" s="78" t="s">
        <v>224</v>
      </c>
      <c r="E58" s="70" t="s">
        <v>205</v>
      </c>
      <c r="F58" s="237"/>
      <c r="G58" s="237">
        <f t="shared" si="18"/>
        <v>0</v>
      </c>
      <c r="H58" s="237"/>
      <c r="I58" s="237"/>
      <c r="J58" s="236"/>
      <c r="K58" s="236"/>
      <c r="L58" s="236">
        <f t="shared" si="19"/>
        <v>0</v>
      </c>
      <c r="M58" s="236"/>
      <c r="N58" s="236"/>
      <c r="O58" s="236"/>
      <c r="P58" s="236"/>
      <c r="Q58" s="236"/>
      <c r="R58" s="234">
        <f t="shared" si="2"/>
        <v>0</v>
      </c>
    </row>
    <row r="59" spans="1:18" s="89" customFormat="1" ht="42.75" customHeight="1">
      <c r="A59" s="74"/>
      <c r="B59" s="66"/>
      <c r="C59" s="78" t="s">
        <v>206</v>
      </c>
      <c r="D59" s="78" t="s">
        <v>224</v>
      </c>
      <c r="E59" s="70" t="s">
        <v>207</v>
      </c>
      <c r="F59" s="237">
        <v>9050</v>
      </c>
      <c r="G59" s="237">
        <f t="shared" si="18"/>
        <v>9050</v>
      </c>
      <c r="H59" s="237"/>
      <c r="I59" s="237"/>
      <c r="J59" s="236"/>
      <c r="K59" s="236"/>
      <c r="L59" s="236">
        <f t="shared" si="19"/>
        <v>0</v>
      </c>
      <c r="M59" s="236"/>
      <c r="N59" s="236"/>
      <c r="O59" s="236"/>
      <c r="P59" s="236"/>
      <c r="Q59" s="236"/>
      <c r="R59" s="234">
        <f t="shared" si="2"/>
        <v>9050</v>
      </c>
    </row>
    <row r="60" spans="2:18" ht="15" hidden="1">
      <c r="B60" s="66"/>
      <c r="C60" s="78" t="s">
        <v>194</v>
      </c>
      <c r="D60" s="78"/>
      <c r="E60" s="97"/>
      <c r="F60" s="237"/>
      <c r="G60" s="236">
        <f t="shared" si="18"/>
        <v>0</v>
      </c>
      <c r="H60" s="237"/>
      <c r="I60" s="237"/>
      <c r="J60" s="237"/>
      <c r="K60" s="237"/>
      <c r="L60" s="236">
        <f t="shared" si="19"/>
        <v>0</v>
      </c>
      <c r="M60" s="237"/>
      <c r="N60" s="237"/>
      <c r="O60" s="237"/>
      <c r="P60" s="237"/>
      <c r="Q60" s="237"/>
      <c r="R60" s="234">
        <f t="shared" si="2"/>
        <v>0</v>
      </c>
    </row>
    <row r="61" spans="1:18" s="107" customFormat="1" ht="14.25" hidden="1">
      <c r="A61" s="93"/>
      <c r="B61" s="66"/>
      <c r="C61" s="77" t="s">
        <v>183</v>
      </c>
      <c r="D61" s="77"/>
      <c r="E61" s="67" t="s">
        <v>184</v>
      </c>
      <c r="F61" s="236">
        <f>F62+F63</f>
        <v>0</v>
      </c>
      <c r="G61" s="236">
        <f aca="true" t="shared" si="20" ref="G61:P61">G62+G63</f>
        <v>0</v>
      </c>
      <c r="H61" s="236">
        <f t="shared" si="20"/>
        <v>0</v>
      </c>
      <c r="I61" s="236">
        <f t="shared" si="20"/>
        <v>0</v>
      </c>
      <c r="J61" s="236">
        <f t="shared" si="20"/>
        <v>0</v>
      </c>
      <c r="K61" s="236">
        <f t="shared" si="20"/>
        <v>0</v>
      </c>
      <c r="L61" s="236">
        <f t="shared" si="20"/>
        <v>0</v>
      </c>
      <c r="M61" s="236">
        <f t="shared" si="20"/>
        <v>0</v>
      </c>
      <c r="N61" s="236">
        <f t="shared" si="20"/>
        <v>0</v>
      </c>
      <c r="O61" s="236">
        <f t="shared" si="20"/>
        <v>0</v>
      </c>
      <c r="P61" s="236">
        <f t="shared" si="20"/>
        <v>0</v>
      </c>
      <c r="Q61" s="236"/>
      <c r="R61" s="234">
        <f t="shared" si="2"/>
        <v>0</v>
      </c>
    </row>
    <row r="62" spans="2:18" ht="15" hidden="1">
      <c r="B62" s="66"/>
      <c r="C62" s="78" t="s">
        <v>117</v>
      </c>
      <c r="D62" s="78" t="s">
        <v>118</v>
      </c>
      <c r="E62" s="97" t="s">
        <v>227</v>
      </c>
      <c r="F62" s="237"/>
      <c r="G62" s="237">
        <f>F62-J62</f>
        <v>0</v>
      </c>
      <c r="H62" s="237"/>
      <c r="I62" s="237"/>
      <c r="J62" s="237"/>
      <c r="K62" s="237">
        <f>-O62</f>
        <v>0</v>
      </c>
      <c r="L62" s="237">
        <f>K62-O62</f>
        <v>0</v>
      </c>
      <c r="M62" s="237"/>
      <c r="N62" s="237"/>
      <c r="O62" s="237"/>
      <c r="P62" s="237"/>
      <c r="Q62" s="237"/>
      <c r="R62" s="234">
        <f t="shared" si="2"/>
        <v>0</v>
      </c>
    </row>
    <row r="63" spans="2:18" ht="15" hidden="1">
      <c r="B63" s="66"/>
      <c r="C63" s="78" t="s">
        <v>225</v>
      </c>
      <c r="D63" s="78" t="s">
        <v>226</v>
      </c>
      <c r="E63" s="97" t="s">
        <v>228</v>
      </c>
      <c r="F63" s="237"/>
      <c r="G63" s="237">
        <f>F63-J63</f>
        <v>0</v>
      </c>
      <c r="H63" s="237"/>
      <c r="I63" s="237"/>
      <c r="J63" s="237"/>
      <c r="K63" s="237"/>
      <c r="L63" s="237">
        <f>K63-O63</f>
        <v>0</v>
      </c>
      <c r="M63" s="237"/>
      <c r="N63" s="237"/>
      <c r="O63" s="237"/>
      <c r="P63" s="237"/>
      <c r="Q63" s="237"/>
      <c r="R63" s="234">
        <f t="shared" si="2"/>
        <v>0</v>
      </c>
    </row>
    <row r="64" spans="2:18" ht="91.5" customHeight="1">
      <c r="B64" s="66"/>
      <c r="C64" s="78" t="s">
        <v>209</v>
      </c>
      <c r="D64" s="78" t="s">
        <v>218</v>
      </c>
      <c r="E64" s="97" t="s">
        <v>210</v>
      </c>
      <c r="F64" s="237">
        <v>104000</v>
      </c>
      <c r="G64" s="237">
        <f>F64-J64</f>
        <v>104000</v>
      </c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4">
        <f t="shared" si="2"/>
        <v>104000</v>
      </c>
    </row>
    <row r="65" spans="2:18" ht="39" customHeight="1">
      <c r="B65" s="66"/>
      <c r="C65" s="78" t="s">
        <v>117</v>
      </c>
      <c r="D65" s="78" t="s">
        <v>118</v>
      </c>
      <c r="E65" s="97" t="s">
        <v>227</v>
      </c>
      <c r="F65" s="237"/>
      <c r="G65" s="237"/>
      <c r="H65" s="237"/>
      <c r="I65" s="237"/>
      <c r="J65" s="237"/>
      <c r="K65" s="237">
        <v>405379</v>
      </c>
      <c r="L65" s="237">
        <f>K65-O65</f>
        <v>0</v>
      </c>
      <c r="M65" s="237"/>
      <c r="N65" s="237"/>
      <c r="O65" s="237">
        <v>405379</v>
      </c>
      <c r="P65" s="237">
        <v>405379</v>
      </c>
      <c r="Q65" s="237">
        <v>373449</v>
      </c>
      <c r="R65" s="234">
        <f t="shared" si="2"/>
        <v>405379</v>
      </c>
    </row>
    <row r="66" spans="2:18" ht="28.5">
      <c r="B66" s="101">
        <v>1500000</v>
      </c>
      <c r="C66" s="101"/>
      <c r="D66" s="94"/>
      <c r="E66" s="95" t="s">
        <v>324</v>
      </c>
      <c r="F66" s="288">
        <f>F67+F69+F100</f>
        <v>28199500</v>
      </c>
      <c r="G66" s="288">
        <f aca="true" t="shared" si="21" ref="G66:Q66">G67+G69+G100</f>
        <v>28199500</v>
      </c>
      <c r="H66" s="288">
        <f t="shared" si="21"/>
        <v>2159980</v>
      </c>
      <c r="I66" s="288">
        <f t="shared" si="21"/>
        <v>197900</v>
      </c>
      <c r="J66" s="288">
        <f t="shared" si="21"/>
        <v>0</v>
      </c>
      <c r="K66" s="288">
        <f t="shared" si="21"/>
        <v>295000</v>
      </c>
      <c r="L66" s="288">
        <f t="shared" si="21"/>
        <v>288000</v>
      </c>
      <c r="M66" s="288">
        <f t="shared" si="21"/>
        <v>22000</v>
      </c>
      <c r="N66" s="288">
        <f t="shared" si="21"/>
        <v>0</v>
      </c>
      <c r="O66" s="288">
        <f t="shared" si="21"/>
        <v>7000</v>
      </c>
      <c r="P66" s="288">
        <f t="shared" si="21"/>
        <v>0</v>
      </c>
      <c r="Q66" s="288">
        <f t="shared" si="21"/>
        <v>0</v>
      </c>
      <c r="R66" s="289">
        <f t="shared" si="2"/>
        <v>28494500</v>
      </c>
    </row>
    <row r="67" spans="1:18" s="119" customFormat="1" ht="14.25">
      <c r="A67" s="118"/>
      <c r="B67" s="117"/>
      <c r="C67" s="77" t="s">
        <v>194</v>
      </c>
      <c r="D67" s="113"/>
      <c r="E67" s="114" t="s">
        <v>195</v>
      </c>
      <c r="F67" s="239">
        <f>F68</f>
        <v>382900</v>
      </c>
      <c r="G67" s="239">
        <f aca="true" t="shared" si="22" ref="G67:Q67">G68</f>
        <v>382900</v>
      </c>
      <c r="H67" s="239">
        <f t="shared" si="22"/>
        <v>0</v>
      </c>
      <c r="I67" s="239">
        <f t="shared" si="22"/>
        <v>0</v>
      </c>
      <c r="J67" s="239">
        <f t="shared" si="22"/>
        <v>0</v>
      </c>
      <c r="K67" s="239">
        <f t="shared" si="22"/>
        <v>0</v>
      </c>
      <c r="L67" s="239">
        <f t="shared" si="22"/>
        <v>0</v>
      </c>
      <c r="M67" s="239">
        <f t="shared" si="22"/>
        <v>0</v>
      </c>
      <c r="N67" s="239">
        <f t="shared" si="22"/>
        <v>0</v>
      </c>
      <c r="O67" s="239">
        <f t="shared" si="22"/>
        <v>0</v>
      </c>
      <c r="P67" s="239">
        <f t="shared" si="22"/>
        <v>0</v>
      </c>
      <c r="Q67" s="239">
        <f t="shared" si="22"/>
        <v>0</v>
      </c>
      <c r="R67" s="234">
        <f t="shared" si="2"/>
        <v>382900</v>
      </c>
    </row>
    <row r="68" spans="1:18" s="89" customFormat="1" ht="30">
      <c r="A68" s="74"/>
      <c r="B68" s="69"/>
      <c r="C68" s="78" t="s">
        <v>229</v>
      </c>
      <c r="D68" s="78" t="s">
        <v>230</v>
      </c>
      <c r="E68" s="97" t="s">
        <v>231</v>
      </c>
      <c r="F68" s="237">
        <v>382900</v>
      </c>
      <c r="G68" s="237">
        <f>F68-J68</f>
        <v>382900</v>
      </c>
      <c r="H68" s="237"/>
      <c r="I68" s="237"/>
      <c r="J68" s="237"/>
      <c r="K68" s="237"/>
      <c r="L68" s="237">
        <f>K68-O68</f>
        <v>0</v>
      </c>
      <c r="M68" s="237"/>
      <c r="N68" s="237"/>
      <c r="O68" s="237"/>
      <c r="P68" s="237"/>
      <c r="Q68" s="237"/>
      <c r="R68" s="235">
        <f t="shared" si="2"/>
        <v>382900</v>
      </c>
    </row>
    <row r="69" spans="1:18" s="107" customFormat="1" ht="28.5">
      <c r="A69" s="93"/>
      <c r="B69" s="66"/>
      <c r="C69" s="77" t="s">
        <v>166</v>
      </c>
      <c r="D69" s="77"/>
      <c r="E69" s="120" t="s">
        <v>165</v>
      </c>
      <c r="F69" s="236">
        <f>F70+F71+F72+F73+F74+F75+F76+F77+F78+F79+F80+F81+F82+F83+F84+F85+F86+F87+F88+F89+F90+F91+F92+F93+F95+F96+F97+F98+F99+F94</f>
        <v>27816600</v>
      </c>
      <c r="G69" s="236">
        <f aca="true" t="shared" si="23" ref="G69:Q69">G70+G71+G72+G73+G74+G75+G76+G77+G78+G79+G80+G81+G82+G83+G84+G85+G86+G87+G88+G89+G90+G91+G92+G93+G95+G96+G97+G98+G99+G94</f>
        <v>27816600</v>
      </c>
      <c r="H69" s="236">
        <f t="shared" si="23"/>
        <v>2159980</v>
      </c>
      <c r="I69" s="236">
        <f t="shared" si="23"/>
        <v>197900</v>
      </c>
      <c r="J69" s="236">
        <f t="shared" si="23"/>
        <v>0</v>
      </c>
      <c r="K69" s="236">
        <f t="shared" si="23"/>
        <v>295000</v>
      </c>
      <c r="L69" s="236">
        <f t="shared" si="23"/>
        <v>288000</v>
      </c>
      <c r="M69" s="236">
        <f t="shared" si="23"/>
        <v>22000</v>
      </c>
      <c r="N69" s="236">
        <f t="shared" si="23"/>
        <v>0</v>
      </c>
      <c r="O69" s="236">
        <f t="shared" si="23"/>
        <v>7000</v>
      </c>
      <c r="P69" s="236">
        <f t="shared" si="23"/>
        <v>0</v>
      </c>
      <c r="Q69" s="236">
        <f t="shared" si="23"/>
        <v>0</v>
      </c>
      <c r="R69" s="234">
        <f t="shared" si="2"/>
        <v>28111600</v>
      </c>
    </row>
    <row r="70" spans="1:18" s="89" customFormat="1" ht="81.75" customHeight="1">
      <c r="A70" s="74"/>
      <c r="B70" s="69"/>
      <c r="C70" s="78" t="s">
        <v>232</v>
      </c>
      <c r="D70" s="78" t="s">
        <v>233</v>
      </c>
      <c r="E70" s="109" t="s">
        <v>234</v>
      </c>
      <c r="F70" s="237">
        <v>700000</v>
      </c>
      <c r="G70" s="237">
        <f>F70-J70</f>
        <v>700000</v>
      </c>
      <c r="H70" s="237"/>
      <c r="I70" s="237"/>
      <c r="J70" s="237"/>
      <c r="K70" s="237"/>
      <c r="L70" s="237">
        <f>K70-O70</f>
        <v>0</v>
      </c>
      <c r="M70" s="237"/>
      <c r="N70" s="237"/>
      <c r="O70" s="237"/>
      <c r="P70" s="237"/>
      <c r="Q70" s="237"/>
      <c r="R70" s="235">
        <f t="shared" si="2"/>
        <v>700000</v>
      </c>
    </row>
    <row r="71" spans="1:18" s="89" customFormat="1" ht="36.75" customHeight="1">
      <c r="A71" s="74"/>
      <c r="B71" s="69"/>
      <c r="C71" s="78" t="s">
        <v>235</v>
      </c>
      <c r="D71" s="78" t="s">
        <v>233</v>
      </c>
      <c r="E71" s="109" t="s">
        <v>234</v>
      </c>
      <c r="F71" s="237">
        <v>461511</v>
      </c>
      <c r="G71" s="237">
        <f aca="true" t="shared" si="24" ref="G71:G99">F71-J71</f>
        <v>461511</v>
      </c>
      <c r="H71" s="237"/>
      <c r="I71" s="237"/>
      <c r="J71" s="237"/>
      <c r="K71" s="237"/>
      <c r="L71" s="237">
        <f aca="true" t="shared" si="25" ref="L71:L99">K71-O71</f>
        <v>0</v>
      </c>
      <c r="M71" s="237"/>
      <c r="N71" s="237"/>
      <c r="O71" s="237"/>
      <c r="P71" s="237"/>
      <c r="Q71" s="237"/>
      <c r="R71" s="235">
        <f t="shared" si="2"/>
        <v>461511</v>
      </c>
    </row>
    <row r="72" spans="1:18" s="89" customFormat="1" ht="36.75" customHeight="1" hidden="1">
      <c r="A72" s="74"/>
      <c r="B72" s="69"/>
      <c r="C72" s="78" t="s">
        <v>236</v>
      </c>
      <c r="D72" s="78" t="s">
        <v>233</v>
      </c>
      <c r="E72" s="109" t="s">
        <v>237</v>
      </c>
      <c r="F72" s="237"/>
      <c r="G72" s="237">
        <f t="shared" si="24"/>
        <v>0</v>
      </c>
      <c r="H72" s="237"/>
      <c r="I72" s="237"/>
      <c r="J72" s="237"/>
      <c r="K72" s="237"/>
      <c r="L72" s="237">
        <f t="shared" si="25"/>
        <v>0</v>
      </c>
      <c r="M72" s="237"/>
      <c r="N72" s="237"/>
      <c r="O72" s="237"/>
      <c r="P72" s="237"/>
      <c r="Q72" s="237"/>
      <c r="R72" s="235">
        <f t="shared" si="2"/>
        <v>0</v>
      </c>
    </row>
    <row r="73" spans="1:18" s="89" customFormat="1" ht="36.75" customHeight="1">
      <c r="A73" s="74"/>
      <c r="B73" s="69"/>
      <c r="C73" s="78" t="s">
        <v>238</v>
      </c>
      <c r="D73" s="78" t="s">
        <v>233</v>
      </c>
      <c r="E73" s="109" t="s">
        <v>239</v>
      </c>
      <c r="F73" s="237">
        <v>10000</v>
      </c>
      <c r="G73" s="237">
        <f t="shared" si="24"/>
        <v>10000</v>
      </c>
      <c r="H73" s="237"/>
      <c r="I73" s="237"/>
      <c r="J73" s="237"/>
      <c r="K73" s="237"/>
      <c r="L73" s="237">
        <f t="shared" si="25"/>
        <v>0</v>
      </c>
      <c r="M73" s="237"/>
      <c r="N73" s="237"/>
      <c r="O73" s="237"/>
      <c r="P73" s="237"/>
      <c r="Q73" s="237"/>
      <c r="R73" s="235">
        <f t="shared" si="2"/>
        <v>10000</v>
      </c>
    </row>
    <row r="74" spans="1:18" s="89" customFormat="1" ht="36.75" customHeight="1">
      <c r="A74" s="74"/>
      <c r="B74" s="69"/>
      <c r="C74" s="78" t="s">
        <v>240</v>
      </c>
      <c r="D74" s="78" t="s">
        <v>233</v>
      </c>
      <c r="E74" s="109" t="s">
        <v>239</v>
      </c>
      <c r="F74" s="237">
        <v>2335</v>
      </c>
      <c r="G74" s="237">
        <f t="shared" si="24"/>
        <v>2335</v>
      </c>
      <c r="H74" s="237"/>
      <c r="I74" s="237"/>
      <c r="J74" s="237"/>
      <c r="K74" s="237"/>
      <c r="L74" s="237">
        <f t="shared" si="25"/>
        <v>0</v>
      </c>
      <c r="M74" s="237"/>
      <c r="N74" s="237"/>
      <c r="O74" s="237"/>
      <c r="P74" s="237"/>
      <c r="Q74" s="237"/>
      <c r="R74" s="235">
        <f t="shared" si="2"/>
        <v>2335</v>
      </c>
    </row>
    <row r="75" spans="1:18" s="89" customFormat="1" ht="36.75" customHeight="1">
      <c r="A75" s="74"/>
      <c r="B75" s="69"/>
      <c r="C75" s="78" t="s">
        <v>241</v>
      </c>
      <c r="D75" s="78" t="s">
        <v>242</v>
      </c>
      <c r="E75" s="109" t="s">
        <v>243</v>
      </c>
      <c r="F75" s="237">
        <v>20000</v>
      </c>
      <c r="G75" s="237">
        <f t="shared" si="24"/>
        <v>20000</v>
      </c>
      <c r="H75" s="237"/>
      <c r="I75" s="237"/>
      <c r="J75" s="237"/>
      <c r="K75" s="237"/>
      <c r="L75" s="237">
        <f t="shared" si="25"/>
        <v>0</v>
      </c>
      <c r="M75" s="237"/>
      <c r="N75" s="237"/>
      <c r="O75" s="237"/>
      <c r="P75" s="237"/>
      <c r="Q75" s="237"/>
      <c r="R75" s="235">
        <f t="shared" si="2"/>
        <v>20000</v>
      </c>
    </row>
    <row r="76" spans="1:18" s="89" customFormat="1" ht="36.75" customHeight="1">
      <c r="A76" s="74"/>
      <c r="B76" s="69"/>
      <c r="C76" s="78" t="s">
        <v>244</v>
      </c>
      <c r="D76" s="78" t="s">
        <v>242</v>
      </c>
      <c r="E76" s="109" t="s">
        <v>245</v>
      </c>
      <c r="F76" s="237">
        <v>24094</v>
      </c>
      <c r="G76" s="237">
        <f t="shared" si="24"/>
        <v>24094</v>
      </c>
      <c r="H76" s="237"/>
      <c r="I76" s="237"/>
      <c r="J76" s="237"/>
      <c r="K76" s="237"/>
      <c r="L76" s="237">
        <f t="shared" si="25"/>
        <v>0</v>
      </c>
      <c r="M76" s="237"/>
      <c r="N76" s="237"/>
      <c r="O76" s="237"/>
      <c r="P76" s="237"/>
      <c r="Q76" s="237"/>
      <c r="R76" s="235">
        <f t="shared" si="2"/>
        <v>24094</v>
      </c>
    </row>
    <row r="77" spans="1:18" s="89" customFormat="1" ht="36.75" customHeight="1" hidden="1">
      <c r="A77" s="74"/>
      <c r="B77" s="69"/>
      <c r="C77" s="78" t="s">
        <v>246</v>
      </c>
      <c r="D77" s="78" t="s">
        <v>242</v>
      </c>
      <c r="E77" s="109" t="s">
        <v>247</v>
      </c>
      <c r="F77" s="237"/>
      <c r="G77" s="237">
        <f t="shared" si="24"/>
        <v>0</v>
      </c>
      <c r="H77" s="237"/>
      <c r="I77" s="237"/>
      <c r="J77" s="237"/>
      <c r="K77" s="237"/>
      <c r="L77" s="237">
        <f t="shared" si="25"/>
        <v>0</v>
      </c>
      <c r="M77" s="237"/>
      <c r="N77" s="237"/>
      <c r="O77" s="237"/>
      <c r="P77" s="237"/>
      <c r="Q77" s="237"/>
      <c r="R77" s="235">
        <f t="shared" si="2"/>
        <v>0</v>
      </c>
    </row>
    <row r="78" spans="1:18" s="89" customFormat="1" ht="36.75" customHeight="1">
      <c r="A78" s="74"/>
      <c r="B78" s="69"/>
      <c r="C78" s="78" t="s">
        <v>248</v>
      </c>
      <c r="D78" s="78" t="s">
        <v>242</v>
      </c>
      <c r="E78" s="109" t="s">
        <v>249</v>
      </c>
      <c r="F78" s="237">
        <v>270000</v>
      </c>
      <c r="G78" s="237">
        <f t="shared" si="24"/>
        <v>270000</v>
      </c>
      <c r="H78" s="237"/>
      <c r="I78" s="237"/>
      <c r="J78" s="237"/>
      <c r="K78" s="237"/>
      <c r="L78" s="237">
        <f t="shared" si="25"/>
        <v>0</v>
      </c>
      <c r="M78" s="237"/>
      <c r="N78" s="237"/>
      <c r="O78" s="237"/>
      <c r="P78" s="237"/>
      <c r="Q78" s="237"/>
      <c r="R78" s="235">
        <f t="shared" si="2"/>
        <v>270000</v>
      </c>
    </row>
    <row r="79" spans="1:18" s="89" customFormat="1" ht="36.75" customHeight="1">
      <c r="A79" s="74"/>
      <c r="B79" s="69"/>
      <c r="C79" s="78" t="s">
        <v>250</v>
      </c>
      <c r="D79" s="78" t="s">
        <v>242</v>
      </c>
      <c r="E79" s="109" t="s">
        <v>249</v>
      </c>
      <c r="F79" s="237">
        <v>219245</v>
      </c>
      <c r="G79" s="237">
        <f t="shared" si="24"/>
        <v>219245</v>
      </c>
      <c r="H79" s="237"/>
      <c r="I79" s="237"/>
      <c r="J79" s="237"/>
      <c r="K79" s="237"/>
      <c r="L79" s="237">
        <f t="shared" si="25"/>
        <v>0</v>
      </c>
      <c r="M79" s="237"/>
      <c r="N79" s="237"/>
      <c r="O79" s="237"/>
      <c r="P79" s="237"/>
      <c r="Q79" s="237"/>
      <c r="R79" s="235">
        <f t="shared" si="2"/>
        <v>219245</v>
      </c>
    </row>
    <row r="80" spans="1:18" s="89" customFormat="1" ht="25.5" customHeight="1">
      <c r="A80" s="74"/>
      <c r="B80" s="69"/>
      <c r="C80" s="78" t="s">
        <v>251</v>
      </c>
      <c r="D80" s="78" t="s">
        <v>242</v>
      </c>
      <c r="E80" s="109" t="s">
        <v>252</v>
      </c>
      <c r="F80" s="237">
        <v>29000</v>
      </c>
      <c r="G80" s="237">
        <f t="shared" si="24"/>
        <v>29000</v>
      </c>
      <c r="H80" s="237"/>
      <c r="I80" s="237"/>
      <c r="J80" s="237"/>
      <c r="K80" s="237"/>
      <c r="L80" s="237">
        <f t="shared" si="25"/>
        <v>0</v>
      </c>
      <c r="M80" s="237"/>
      <c r="N80" s="237"/>
      <c r="O80" s="237"/>
      <c r="P80" s="237"/>
      <c r="Q80" s="237"/>
      <c r="R80" s="235">
        <f t="shared" si="2"/>
        <v>29000</v>
      </c>
    </row>
    <row r="81" spans="1:18" s="89" customFormat="1" ht="31.5" customHeight="1">
      <c r="A81" s="74"/>
      <c r="B81" s="69"/>
      <c r="C81" s="78" t="s">
        <v>253</v>
      </c>
      <c r="D81" s="78" t="s">
        <v>242</v>
      </c>
      <c r="E81" s="109" t="s">
        <v>254</v>
      </c>
      <c r="F81" s="237">
        <v>65000</v>
      </c>
      <c r="G81" s="237">
        <f t="shared" si="24"/>
        <v>65000</v>
      </c>
      <c r="H81" s="237"/>
      <c r="I81" s="237"/>
      <c r="J81" s="237"/>
      <c r="K81" s="237"/>
      <c r="L81" s="237">
        <f t="shared" si="25"/>
        <v>0</v>
      </c>
      <c r="M81" s="237"/>
      <c r="N81" s="237"/>
      <c r="O81" s="237"/>
      <c r="P81" s="237"/>
      <c r="Q81" s="237"/>
      <c r="R81" s="235">
        <f t="shared" si="2"/>
        <v>65000</v>
      </c>
    </row>
    <row r="82" spans="1:18" s="89" customFormat="1" ht="47.25" customHeight="1">
      <c r="A82" s="74"/>
      <c r="B82" s="69"/>
      <c r="C82" s="78" t="s">
        <v>255</v>
      </c>
      <c r="D82" s="78" t="s">
        <v>242</v>
      </c>
      <c r="E82" s="109" t="s">
        <v>256</v>
      </c>
      <c r="F82" s="237">
        <v>150000</v>
      </c>
      <c r="G82" s="237">
        <f t="shared" si="24"/>
        <v>150000</v>
      </c>
      <c r="H82" s="237"/>
      <c r="I82" s="237"/>
      <c r="J82" s="237"/>
      <c r="K82" s="237"/>
      <c r="L82" s="237">
        <f t="shared" si="25"/>
        <v>0</v>
      </c>
      <c r="M82" s="237"/>
      <c r="N82" s="237"/>
      <c r="O82" s="237"/>
      <c r="P82" s="237"/>
      <c r="Q82" s="237"/>
      <c r="R82" s="235">
        <f t="shared" si="2"/>
        <v>150000</v>
      </c>
    </row>
    <row r="83" spans="1:18" s="89" customFormat="1" ht="47.25" customHeight="1">
      <c r="A83" s="74"/>
      <c r="B83" s="69"/>
      <c r="C83" s="78" t="s">
        <v>257</v>
      </c>
      <c r="D83" s="78" t="s">
        <v>242</v>
      </c>
      <c r="E83" s="109" t="s">
        <v>256</v>
      </c>
      <c r="F83" s="237">
        <v>100179</v>
      </c>
      <c r="G83" s="237">
        <f t="shared" si="24"/>
        <v>100179</v>
      </c>
      <c r="H83" s="237"/>
      <c r="I83" s="237"/>
      <c r="J83" s="237"/>
      <c r="K83" s="237"/>
      <c r="L83" s="237">
        <f t="shared" si="25"/>
        <v>0</v>
      </c>
      <c r="M83" s="237"/>
      <c r="N83" s="237"/>
      <c r="O83" s="237"/>
      <c r="P83" s="237"/>
      <c r="Q83" s="237"/>
      <c r="R83" s="235">
        <f t="shared" si="2"/>
        <v>100179</v>
      </c>
    </row>
    <row r="84" spans="1:18" s="89" customFormat="1" ht="24.75" customHeight="1">
      <c r="A84" s="74"/>
      <c r="B84" s="69"/>
      <c r="C84" s="78" t="s">
        <v>258</v>
      </c>
      <c r="D84" s="78" t="s">
        <v>218</v>
      </c>
      <c r="E84" s="109" t="s">
        <v>259</v>
      </c>
      <c r="F84" s="237">
        <v>90000</v>
      </c>
      <c r="G84" s="237">
        <f t="shared" si="24"/>
        <v>90000</v>
      </c>
      <c r="H84" s="237"/>
      <c r="I84" s="237"/>
      <c r="J84" s="237"/>
      <c r="K84" s="237"/>
      <c r="L84" s="237">
        <f t="shared" si="25"/>
        <v>0</v>
      </c>
      <c r="M84" s="237"/>
      <c r="N84" s="237"/>
      <c r="O84" s="237"/>
      <c r="P84" s="237"/>
      <c r="Q84" s="237"/>
      <c r="R84" s="235">
        <f t="shared" si="2"/>
        <v>90000</v>
      </c>
    </row>
    <row r="85" spans="1:18" s="89" customFormat="1" ht="25.5" customHeight="1">
      <c r="A85" s="74"/>
      <c r="B85" s="69"/>
      <c r="C85" s="78" t="s">
        <v>260</v>
      </c>
      <c r="D85" s="78" t="s">
        <v>218</v>
      </c>
      <c r="E85" s="109" t="s">
        <v>261</v>
      </c>
      <c r="F85" s="237">
        <v>65000</v>
      </c>
      <c r="G85" s="237">
        <f t="shared" si="24"/>
        <v>65000</v>
      </c>
      <c r="H85" s="237"/>
      <c r="I85" s="237"/>
      <c r="J85" s="237"/>
      <c r="K85" s="237"/>
      <c r="L85" s="237">
        <f t="shared" si="25"/>
        <v>0</v>
      </c>
      <c r="M85" s="237"/>
      <c r="N85" s="237"/>
      <c r="O85" s="237"/>
      <c r="P85" s="237"/>
      <c r="Q85" s="237"/>
      <c r="R85" s="235">
        <f t="shared" si="2"/>
        <v>65000</v>
      </c>
    </row>
    <row r="86" spans="1:18" s="89" customFormat="1" ht="21.75" customHeight="1">
      <c r="A86" s="74"/>
      <c r="B86" s="69"/>
      <c r="C86" s="78" t="s">
        <v>262</v>
      </c>
      <c r="D86" s="78" t="s">
        <v>218</v>
      </c>
      <c r="E86" s="109" t="s">
        <v>263</v>
      </c>
      <c r="F86" s="237">
        <v>5550000</v>
      </c>
      <c r="G86" s="237">
        <f t="shared" si="24"/>
        <v>5550000</v>
      </c>
      <c r="H86" s="237"/>
      <c r="I86" s="237"/>
      <c r="J86" s="237"/>
      <c r="K86" s="237"/>
      <c r="L86" s="237">
        <f t="shared" si="25"/>
        <v>0</v>
      </c>
      <c r="M86" s="237"/>
      <c r="N86" s="237"/>
      <c r="O86" s="237"/>
      <c r="P86" s="237"/>
      <c r="Q86" s="237"/>
      <c r="R86" s="235">
        <f t="shared" si="2"/>
        <v>5550000</v>
      </c>
    </row>
    <row r="87" spans="1:18" s="89" customFormat="1" ht="30.75" customHeight="1">
      <c r="A87" s="74"/>
      <c r="B87" s="69"/>
      <c r="C87" s="78" t="s">
        <v>264</v>
      </c>
      <c r="D87" s="78" t="s">
        <v>218</v>
      </c>
      <c r="E87" s="109" t="s">
        <v>265</v>
      </c>
      <c r="F87" s="237">
        <v>500000</v>
      </c>
      <c r="G87" s="237">
        <f t="shared" si="24"/>
        <v>500000</v>
      </c>
      <c r="H87" s="237"/>
      <c r="I87" s="237"/>
      <c r="J87" s="237"/>
      <c r="K87" s="237"/>
      <c r="L87" s="237">
        <f t="shared" si="25"/>
        <v>0</v>
      </c>
      <c r="M87" s="237"/>
      <c r="N87" s="237"/>
      <c r="O87" s="237"/>
      <c r="P87" s="237"/>
      <c r="Q87" s="237"/>
      <c r="R87" s="235">
        <f aca="true" t="shared" si="26" ref="R87:R121">F87+K87</f>
        <v>500000</v>
      </c>
    </row>
    <row r="88" spans="1:18" s="89" customFormat="1" ht="14.25" customHeight="1">
      <c r="A88" s="74"/>
      <c r="B88" s="69"/>
      <c r="C88" s="78" t="s">
        <v>266</v>
      </c>
      <c r="D88" s="78" t="s">
        <v>218</v>
      </c>
      <c r="E88" s="109" t="s">
        <v>267</v>
      </c>
      <c r="F88" s="237">
        <v>1450000</v>
      </c>
      <c r="G88" s="237">
        <f t="shared" si="24"/>
        <v>1450000</v>
      </c>
      <c r="H88" s="237"/>
      <c r="I88" s="237"/>
      <c r="J88" s="237"/>
      <c r="K88" s="237"/>
      <c r="L88" s="237">
        <f t="shared" si="25"/>
        <v>0</v>
      </c>
      <c r="M88" s="237"/>
      <c r="N88" s="237"/>
      <c r="O88" s="237"/>
      <c r="P88" s="237"/>
      <c r="Q88" s="237"/>
      <c r="R88" s="235">
        <f t="shared" si="26"/>
        <v>1450000</v>
      </c>
    </row>
    <row r="89" spans="1:18" s="89" customFormat="1" ht="18" customHeight="1">
      <c r="A89" s="74"/>
      <c r="B89" s="69"/>
      <c r="C89" s="78" t="s">
        <v>268</v>
      </c>
      <c r="D89" s="78" t="s">
        <v>218</v>
      </c>
      <c r="E89" s="109" t="s">
        <v>269</v>
      </c>
      <c r="F89" s="237">
        <v>90000</v>
      </c>
      <c r="G89" s="237">
        <f t="shared" si="24"/>
        <v>90000</v>
      </c>
      <c r="H89" s="237"/>
      <c r="I89" s="237"/>
      <c r="J89" s="237"/>
      <c r="K89" s="237"/>
      <c r="L89" s="237">
        <f t="shared" si="25"/>
        <v>0</v>
      </c>
      <c r="M89" s="237"/>
      <c r="N89" s="237"/>
      <c r="O89" s="237"/>
      <c r="P89" s="237"/>
      <c r="Q89" s="237"/>
      <c r="R89" s="235">
        <f t="shared" si="26"/>
        <v>90000</v>
      </c>
    </row>
    <row r="90" spans="1:18" s="89" customFormat="1" ht="28.5" customHeight="1">
      <c r="A90" s="74"/>
      <c r="B90" s="69"/>
      <c r="C90" s="78" t="s">
        <v>270</v>
      </c>
      <c r="D90" s="78" t="s">
        <v>218</v>
      </c>
      <c r="E90" s="109" t="s">
        <v>271</v>
      </c>
      <c r="F90" s="237">
        <v>4163500</v>
      </c>
      <c r="G90" s="237">
        <f t="shared" si="24"/>
        <v>4163500</v>
      </c>
      <c r="H90" s="237"/>
      <c r="I90" s="237"/>
      <c r="J90" s="237"/>
      <c r="K90" s="237"/>
      <c r="L90" s="237">
        <f t="shared" si="25"/>
        <v>0</v>
      </c>
      <c r="M90" s="237"/>
      <c r="N90" s="237"/>
      <c r="O90" s="237"/>
      <c r="P90" s="237"/>
      <c r="Q90" s="237"/>
      <c r="R90" s="235">
        <f t="shared" si="26"/>
        <v>4163500</v>
      </c>
    </row>
    <row r="91" spans="1:18" s="89" customFormat="1" ht="36.75" customHeight="1">
      <c r="A91" s="74"/>
      <c r="B91" s="69"/>
      <c r="C91" s="78" t="s">
        <v>272</v>
      </c>
      <c r="D91" s="78" t="s">
        <v>116</v>
      </c>
      <c r="E91" s="109" t="s">
        <v>273</v>
      </c>
      <c r="F91" s="237">
        <v>3773100</v>
      </c>
      <c r="G91" s="237">
        <f t="shared" si="24"/>
        <v>3773100</v>
      </c>
      <c r="H91" s="237"/>
      <c r="I91" s="237"/>
      <c r="J91" s="237"/>
      <c r="K91" s="237"/>
      <c r="L91" s="237">
        <f t="shared" si="25"/>
        <v>0</v>
      </c>
      <c r="M91" s="237"/>
      <c r="N91" s="237"/>
      <c r="O91" s="237"/>
      <c r="P91" s="237"/>
      <c r="Q91" s="237"/>
      <c r="R91" s="235">
        <f t="shared" si="26"/>
        <v>3773100</v>
      </c>
    </row>
    <row r="92" spans="1:18" s="89" customFormat="1" ht="47.25" customHeight="1">
      <c r="A92" s="74"/>
      <c r="B92" s="69"/>
      <c r="C92" s="78" t="s">
        <v>274</v>
      </c>
      <c r="D92" s="78" t="s">
        <v>116</v>
      </c>
      <c r="E92" s="109" t="s">
        <v>275</v>
      </c>
      <c r="F92" s="237">
        <v>3523336</v>
      </c>
      <c r="G92" s="237">
        <f t="shared" si="24"/>
        <v>3523336</v>
      </c>
      <c r="H92" s="237"/>
      <c r="I92" s="237"/>
      <c r="J92" s="237"/>
      <c r="K92" s="237"/>
      <c r="L92" s="237">
        <f t="shared" si="25"/>
        <v>0</v>
      </c>
      <c r="M92" s="237"/>
      <c r="N92" s="237"/>
      <c r="O92" s="237"/>
      <c r="P92" s="237"/>
      <c r="Q92" s="237"/>
      <c r="R92" s="235">
        <f t="shared" si="26"/>
        <v>3523336</v>
      </c>
    </row>
    <row r="93" spans="1:18" s="89" customFormat="1" ht="30" customHeight="1">
      <c r="A93" s="74"/>
      <c r="B93" s="69"/>
      <c r="C93" s="78" t="s">
        <v>137</v>
      </c>
      <c r="D93" s="78" t="s">
        <v>217</v>
      </c>
      <c r="E93" s="109" t="s">
        <v>153</v>
      </c>
      <c r="F93" s="237">
        <v>33212</v>
      </c>
      <c r="G93" s="237">
        <f t="shared" si="24"/>
        <v>33212</v>
      </c>
      <c r="H93" s="237"/>
      <c r="I93" s="237"/>
      <c r="J93" s="237"/>
      <c r="K93" s="237"/>
      <c r="L93" s="237">
        <f t="shared" si="25"/>
        <v>0</v>
      </c>
      <c r="M93" s="237"/>
      <c r="N93" s="237"/>
      <c r="O93" s="237"/>
      <c r="P93" s="237"/>
      <c r="Q93" s="237"/>
      <c r="R93" s="235">
        <f t="shared" si="26"/>
        <v>33212</v>
      </c>
    </row>
    <row r="94" spans="1:18" s="89" customFormat="1" ht="27" customHeight="1">
      <c r="A94" s="74"/>
      <c r="B94" s="69"/>
      <c r="C94" s="78" t="s">
        <v>421</v>
      </c>
      <c r="D94" s="78" t="s">
        <v>282</v>
      </c>
      <c r="E94" s="240" t="s">
        <v>422</v>
      </c>
      <c r="F94" s="237">
        <v>506500</v>
      </c>
      <c r="G94" s="237">
        <f t="shared" si="24"/>
        <v>506500</v>
      </c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5">
        <f t="shared" si="26"/>
        <v>506500</v>
      </c>
    </row>
    <row r="95" spans="1:18" s="89" customFormat="1" ht="30" customHeight="1">
      <c r="A95" s="74"/>
      <c r="B95" s="69"/>
      <c r="C95" s="78" t="s">
        <v>276</v>
      </c>
      <c r="D95" s="78" t="s">
        <v>233</v>
      </c>
      <c r="E95" s="109" t="s">
        <v>277</v>
      </c>
      <c r="F95" s="237">
        <v>3700</v>
      </c>
      <c r="G95" s="237">
        <f t="shared" si="24"/>
        <v>3700</v>
      </c>
      <c r="H95" s="237"/>
      <c r="I95" s="237"/>
      <c r="J95" s="237"/>
      <c r="K95" s="237"/>
      <c r="L95" s="237">
        <f t="shared" si="25"/>
        <v>0</v>
      </c>
      <c r="M95" s="237"/>
      <c r="N95" s="237"/>
      <c r="O95" s="237"/>
      <c r="P95" s="237"/>
      <c r="Q95" s="237"/>
      <c r="R95" s="235">
        <f t="shared" si="26"/>
        <v>3700</v>
      </c>
    </row>
    <row r="96" spans="1:18" s="89" customFormat="1" ht="39.75" customHeight="1">
      <c r="A96" s="74"/>
      <c r="B96" s="69"/>
      <c r="C96" s="78" t="s">
        <v>278</v>
      </c>
      <c r="D96" s="78" t="s">
        <v>279</v>
      </c>
      <c r="E96" s="109" t="s">
        <v>280</v>
      </c>
      <c r="F96" s="237">
        <v>2891888</v>
      </c>
      <c r="G96" s="237">
        <f t="shared" si="24"/>
        <v>2891888</v>
      </c>
      <c r="H96" s="235">
        <v>2159980</v>
      </c>
      <c r="I96" s="237">
        <v>197900</v>
      </c>
      <c r="J96" s="237"/>
      <c r="K96" s="237">
        <v>295000</v>
      </c>
      <c r="L96" s="237">
        <f>K96-O96</f>
        <v>288000</v>
      </c>
      <c r="M96" s="237">
        <v>22000</v>
      </c>
      <c r="N96" s="237"/>
      <c r="O96" s="237">
        <v>7000</v>
      </c>
      <c r="P96" s="237"/>
      <c r="Q96" s="237"/>
      <c r="R96" s="235">
        <f t="shared" si="26"/>
        <v>3186888</v>
      </c>
    </row>
    <row r="97" spans="1:18" s="89" customFormat="1" ht="71.25" customHeight="1">
      <c r="A97" s="74"/>
      <c r="B97" s="69"/>
      <c r="C97" s="78" t="s">
        <v>281</v>
      </c>
      <c r="D97" s="78" t="s">
        <v>282</v>
      </c>
      <c r="E97" s="109" t="s">
        <v>283</v>
      </c>
      <c r="F97" s="237">
        <v>81000</v>
      </c>
      <c r="G97" s="237">
        <f t="shared" si="24"/>
        <v>81000</v>
      </c>
      <c r="H97" s="237"/>
      <c r="I97" s="237"/>
      <c r="J97" s="237"/>
      <c r="K97" s="237"/>
      <c r="L97" s="237">
        <f t="shared" si="25"/>
        <v>0</v>
      </c>
      <c r="M97" s="237"/>
      <c r="N97" s="237"/>
      <c r="O97" s="237"/>
      <c r="P97" s="237"/>
      <c r="Q97" s="237"/>
      <c r="R97" s="235">
        <f t="shared" si="26"/>
        <v>81000</v>
      </c>
    </row>
    <row r="98" spans="1:18" s="89" customFormat="1" ht="29.25" customHeight="1">
      <c r="A98" s="74"/>
      <c r="B98" s="69"/>
      <c r="C98" s="78" t="s">
        <v>151</v>
      </c>
      <c r="D98" s="78" t="s">
        <v>233</v>
      </c>
      <c r="E98" s="109" t="s">
        <v>152</v>
      </c>
      <c r="F98" s="237">
        <v>40000</v>
      </c>
      <c r="G98" s="237">
        <f t="shared" si="24"/>
        <v>40000</v>
      </c>
      <c r="H98" s="237"/>
      <c r="I98" s="237"/>
      <c r="J98" s="237"/>
      <c r="K98" s="237"/>
      <c r="L98" s="237">
        <f t="shared" si="25"/>
        <v>0</v>
      </c>
      <c r="M98" s="237"/>
      <c r="N98" s="237"/>
      <c r="O98" s="237"/>
      <c r="P98" s="237"/>
      <c r="Q98" s="237"/>
      <c r="R98" s="235">
        <f t="shared" si="26"/>
        <v>40000</v>
      </c>
    </row>
    <row r="99" spans="1:18" s="89" customFormat="1" ht="29.25" customHeight="1">
      <c r="A99" s="74"/>
      <c r="B99" s="69"/>
      <c r="C99" s="78" t="s">
        <v>284</v>
      </c>
      <c r="D99" s="78" t="s">
        <v>282</v>
      </c>
      <c r="E99" s="109" t="s">
        <v>285</v>
      </c>
      <c r="F99" s="237">
        <v>3004000</v>
      </c>
      <c r="G99" s="237">
        <f t="shared" si="24"/>
        <v>3004000</v>
      </c>
      <c r="H99" s="237"/>
      <c r="I99" s="237"/>
      <c r="J99" s="237"/>
      <c r="K99" s="237"/>
      <c r="L99" s="237">
        <f t="shared" si="25"/>
        <v>0</v>
      </c>
      <c r="M99" s="237"/>
      <c r="N99" s="237"/>
      <c r="O99" s="237"/>
      <c r="P99" s="237"/>
      <c r="Q99" s="237"/>
      <c r="R99" s="235">
        <f t="shared" si="26"/>
        <v>3004000</v>
      </c>
    </row>
    <row r="100" spans="1:18" s="107" customFormat="1" ht="36" customHeight="1" hidden="1">
      <c r="A100" s="93"/>
      <c r="B100" s="66"/>
      <c r="C100" s="77" t="s">
        <v>325</v>
      </c>
      <c r="D100" s="77"/>
      <c r="E100" s="121" t="s">
        <v>326</v>
      </c>
      <c r="F100" s="236">
        <f>F101+F102</f>
        <v>0</v>
      </c>
      <c r="G100" s="236">
        <f aca="true" t="shared" si="27" ref="G100:P100">G101+G102</f>
        <v>0</v>
      </c>
      <c r="H100" s="236">
        <f t="shared" si="27"/>
        <v>0</v>
      </c>
      <c r="I100" s="236">
        <f t="shared" si="27"/>
        <v>0</v>
      </c>
      <c r="J100" s="236">
        <f t="shared" si="27"/>
        <v>0</v>
      </c>
      <c r="K100" s="236">
        <f t="shared" si="27"/>
        <v>0</v>
      </c>
      <c r="L100" s="236">
        <f t="shared" si="27"/>
        <v>0</v>
      </c>
      <c r="M100" s="236">
        <f t="shared" si="27"/>
        <v>0</v>
      </c>
      <c r="N100" s="236">
        <f t="shared" si="27"/>
        <v>0</v>
      </c>
      <c r="O100" s="236">
        <f t="shared" si="27"/>
        <v>0</v>
      </c>
      <c r="P100" s="236">
        <f t="shared" si="27"/>
        <v>0</v>
      </c>
      <c r="Q100" s="236"/>
      <c r="R100" s="234">
        <f t="shared" si="26"/>
        <v>0</v>
      </c>
    </row>
    <row r="101" spans="1:18" s="89" customFormat="1" ht="37.5" customHeight="1" hidden="1">
      <c r="A101" s="74"/>
      <c r="B101" s="69"/>
      <c r="C101" s="78" t="s">
        <v>286</v>
      </c>
      <c r="D101" s="78" t="s">
        <v>242</v>
      </c>
      <c r="E101" s="109" t="s">
        <v>287</v>
      </c>
      <c r="F101" s="237"/>
      <c r="G101" s="237"/>
      <c r="H101" s="237"/>
      <c r="I101" s="237"/>
      <c r="J101" s="237"/>
      <c r="K101" s="237"/>
      <c r="L101" s="237">
        <f>K101-O101</f>
        <v>0</v>
      </c>
      <c r="M101" s="237"/>
      <c r="N101" s="237"/>
      <c r="O101" s="237"/>
      <c r="P101" s="237"/>
      <c r="Q101" s="237"/>
      <c r="R101" s="235">
        <f t="shared" si="26"/>
        <v>0</v>
      </c>
    </row>
    <row r="102" spans="1:18" s="89" customFormat="1" ht="36" customHeight="1" hidden="1">
      <c r="A102" s="74"/>
      <c r="B102" s="69"/>
      <c r="C102" s="78" t="s">
        <v>288</v>
      </c>
      <c r="D102" s="78" t="s">
        <v>242</v>
      </c>
      <c r="E102" s="109" t="s">
        <v>289</v>
      </c>
      <c r="F102" s="237"/>
      <c r="G102" s="237"/>
      <c r="H102" s="237"/>
      <c r="I102" s="237"/>
      <c r="J102" s="237"/>
      <c r="K102" s="237"/>
      <c r="L102" s="237">
        <f>K102-O102</f>
        <v>0</v>
      </c>
      <c r="M102" s="237"/>
      <c r="N102" s="237"/>
      <c r="O102" s="237"/>
      <c r="P102" s="237"/>
      <c r="Q102" s="237"/>
      <c r="R102" s="235">
        <f t="shared" si="26"/>
        <v>0</v>
      </c>
    </row>
    <row r="103" spans="1:18" s="89" customFormat="1" ht="28.5" customHeight="1">
      <c r="A103" s="74"/>
      <c r="B103" s="101">
        <v>24</v>
      </c>
      <c r="C103" s="99"/>
      <c r="D103" s="99"/>
      <c r="E103" s="95" t="s">
        <v>465</v>
      </c>
      <c r="F103" s="238">
        <f>F104</f>
        <v>2808475</v>
      </c>
      <c r="G103" s="238">
        <f aca="true" t="shared" si="28" ref="G103:Q103">G104</f>
        <v>2808475</v>
      </c>
      <c r="H103" s="238">
        <f t="shared" si="28"/>
        <v>1781610</v>
      </c>
      <c r="I103" s="238">
        <f t="shared" si="28"/>
        <v>489300</v>
      </c>
      <c r="J103" s="238">
        <f t="shared" si="28"/>
        <v>0</v>
      </c>
      <c r="K103" s="238">
        <f t="shared" si="28"/>
        <v>211900</v>
      </c>
      <c r="L103" s="238">
        <f t="shared" si="28"/>
        <v>115900</v>
      </c>
      <c r="M103" s="238">
        <f t="shared" si="28"/>
        <v>13900</v>
      </c>
      <c r="N103" s="238">
        <f t="shared" si="28"/>
        <v>0</v>
      </c>
      <c r="O103" s="238">
        <f t="shared" si="28"/>
        <v>96000</v>
      </c>
      <c r="P103" s="238">
        <f t="shared" si="28"/>
        <v>48000</v>
      </c>
      <c r="Q103" s="238">
        <f t="shared" si="28"/>
        <v>48000</v>
      </c>
      <c r="R103" s="233">
        <f t="shared" si="26"/>
        <v>3020375</v>
      </c>
    </row>
    <row r="104" spans="1:18" s="119" customFormat="1" ht="14.25" customHeight="1">
      <c r="A104" s="118"/>
      <c r="B104" s="117"/>
      <c r="C104" s="113" t="s">
        <v>327</v>
      </c>
      <c r="D104" s="113"/>
      <c r="E104" s="122" t="s">
        <v>328</v>
      </c>
      <c r="F104" s="234">
        <f>F105+F106+F107</f>
        <v>2808475</v>
      </c>
      <c r="G104" s="234">
        <f aca="true" t="shared" si="29" ref="G104:Q104">G105+G106+G107</f>
        <v>2808475</v>
      </c>
      <c r="H104" s="234">
        <f t="shared" si="29"/>
        <v>1781610</v>
      </c>
      <c r="I104" s="234">
        <f t="shared" si="29"/>
        <v>489300</v>
      </c>
      <c r="J104" s="234">
        <f t="shared" si="29"/>
        <v>0</v>
      </c>
      <c r="K104" s="234">
        <f t="shared" si="29"/>
        <v>211900</v>
      </c>
      <c r="L104" s="234">
        <f t="shared" si="29"/>
        <v>115900</v>
      </c>
      <c r="M104" s="234">
        <f t="shared" si="29"/>
        <v>13900</v>
      </c>
      <c r="N104" s="234">
        <f t="shared" si="29"/>
        <v>0</v>
      </c>
      <c r="O104" s="234">
        <f t="shared" si="29"/>
        <v>96000</v>
      </c>
      <c r="P104" s="234">
        <f t="shared" si="29"/>
        <v>48000</v>
      </c>
      <c r="Q104" s="234">
        <f t="shared" si="29"/>
        <v>48000</v>
      </c>
      <c r="R104" s="234">
        <f t="shared" si="26"/>
        <v>3020375</v>
      </c>
    </row>
    <row r="105" spans="1:18" s="89" customFormat="1" ht="15.75" customHeight="1">
      <c r="A105" s="74"/>
      <c r="B105" s="69"/>
      <c r="C105" s="78" t="s">
        <v>290</v>
      </c>
      <c r="D105" s="78" t="s">
        <v>291</v>
      </c>
      <c r="E105" s="109" t="s">
        <v>292</v>
      </c>
      <c r="F105" s="237">
        <v>1573197</v>
      </c>
      <c r="G105" s="237">
        <f>F105-J105</f>
        <v>1573197</v>
      </c>
      <c r="H105" s="237">
        <v>1150360</v>
      </c>
      <c r="I105" s="237">
        <v>123210</v>
      </c>
      <c r="J105" s="237"/>
      <c r="K105" s="237">
        <v>35000</v>
      </c>
      <c r="L105" s="237">
        <f>K105-O105</f>
        <v>5000</v>
      </c>
      <c r="M105" s="237"/>
      <c r="N105" s="237"/>
      <c r="O105" s="237">
        <v>30000</v>
      </c>
      <c r="P105" s="237">
        <v>30000</v>
      </c>
      <c r="Q105" s="237">
        <v>30000</v>
      </c>
      <c r="R105" s="235">
        <f t="shared" si="26"/>
        <v>1608197</v>
      </c>
    </row>
    <row r="106" spans="1:18" s="89" customFormat="1" ht="29.25" customHeight="1">
      <c r="A106" s="74"/>
      <c r="B106" s="69"/>
      <c r="C106" s="78" t="s">
        <v>293</v>
      </c>
      <c r="D106" s="78" t="s">
        <v>294</v>
      </c>
      <c r="E106" s="109" t="s">
        <v>295</v>
      </c>
      <c r="F106" s="237">
        <v>998198</v>
      </c>
      <c r="G106" s="237">
        <f>F106-J106</f>
        <v>998198</v>
      </c>
      <c r="H106" s="237">
        <v>450695</v>
      </c>
      <c r="I106" s="237">
        <v>366090</v>
      </c>
      <c r="J106" s="237"/>
      <c r="K106" s="237">
        <v>158900</v>
      </c>
      <c r="L106" s="237">
        <f>K106-O106</f>
        <v>110900</v>
      </c>
      <c r="M106" s="237">
        <v>13900</v>
      </c>
      <c r="N106" s="237"/>
      <c r="O106" s="237">
        <v>48000</v>
      </c>
      <c r="P106" s="237"/>
      <c r="Q106" s="237"/>
      <c r="R106" s="235">
        <f t="shared" si="26"/>
        <v>1157098</v>
      </c>
    </row>
    <row r="107" spans="1:18" s="89" customFormat="1" ht="19.5" customHeight="1">
      <c r="A107" s="74"/>
      <c r="B107" s="69"/>
      <c r="C107" s="78" t="s">
        <v>296</v>
      </c>
      <c r="D107" s="78" t="s">
        <v>297</v>
      </c>
      <c r="E107" s="109" t="s">
        <v>298</v>
      </c>
      <c r="F107" s="237">
        <v>237080</v>
      </c>
      <c r="G107" s="237">
        <f>F107-J107</f>
        <v>237080</v>
      </c>
      <c r="H107" s="237">
        <v>180555</v>
      </c>
      <c r="I107" s="237"/>
      <c r="J107" s="237"/>
      <c r="K107" s="237">
        <v>18000</v>
      </c>
      <c r="L107" s="237">
        <f>K107-O107</f>
        <v>0</v>
      </c>
      <c r="M107" s="237"/>
      <c r="N107" s="237"/>
      <c r="O107" s="237">
        <v>18000</v>
      </c>
      <c r="P107" s="237">
        <v>18000</v>
      </c>
      <c r="Q107" s="237">
        <v>18000</v>
      </c>
      <c r="R107" s="235">
        <f t="shared" si="26"/>
        <v>255080</v>
      </c>
    </row>
    <row r="108" spans="1:18" s="89" customFormat="1" ht="63" customHeight="1" hidden="1">
      <c r="A108" s="74"/>
      <c r="B108" s="101">
        <v>53</v>
      </c>
      <c r="C108" s="99"/>
      <c r="D108" s="99"/>
      <c r="E108" s="110" t="s">
        <v>300</v>
      </c>
      <c r="F108" s="233">
        <f>F109</f>
        <v>0</v>
      </c>
      <c r="G108" s="233">
        <f aca="true" t="shared" si="30" ref="G108:Q108">G109</f>
        <v>0</v>
      </c>
      <c r="H108" s="238">
        <f t="shared" si="30"/>
        <v>0</v>
      </c>
      <c r="I108" s="238">
        <f t="shared" si="30"/>
        <v>0</v>
      </c>
      <c r="J108" s="238">
        <f t="shared" si="30"/>
        <v>0</v>
      </c>
      <c r="K108" s="238">
        <f t="shared" si="30"/>
        <v>0</v>
      </c>
      <c r="L108" s="238">
        <f t="shared" si="30"/>
        <v>0</v>
      </c>
      <c r="M108" s="238">
        <f t="shared" si="30"/>
        <v>0</v>
      </c>
      <c r="N108" s="238">
        <f t="shared" si="30"/>
        <v>0</v>
      </c>
      <c r="O108" s="238">
        <f t="shared" si="30"/>
        <v>0</v>
      </c>
      <c r="P108" s="238">
        <f t="shared" si="30"/>
        <v>0</v>
      </c>
      <c r="Q108" s="238">
        <f t="shared" si="30"/>
        <v>0</v>
      </c>
      <c r="R108" s="233">
        <f t="shared" si="26"/>
        <v>0</v>
      </c>
    </row>
    <row r="109" spans="1:18" s="119" customFormat="1" ht="18.75" customHeight="1" hidden="1">
      <c r="A109" s="118"/>
      <c r="B109" s="117"/>
      <c r="C109" s="113" t="s">
        <v>329</v>
      </c>
      <c r="D109" s="113"/>
      <c r="E109" s="123" t="s">
        <v>330</v>
      </c>
      <c r="F109" s="234">
        <f>F110</f>
        <v>0</v>
      </c>
      <c r="G109" s="234">
        <f aca="true" t="shared" si="31" ref="G109:Q109">G110</f>
        <v>0</v>
      </c>
      <c r="H109" s="234">
        <f t="shared" si="31"/>
        <v>0</v>
      </c>
      <c r="I109" s="234">
        <f t="shared" si="31"/>
        <v>0</v>
      </c>
      <c r="J109" s="234">
        <f t="shared" si="31"/>
        <v>0</v>
      </c>
      <c r="K109" s="234">
        <f t="shared" si="31"/>
        <v>0</v>
      </c>
      <c r="L109" s="234">
        <f t="shared" si="31"/>
        <v>0</v>
      </c>
      <c r="M109" s="234">
        <f t="shared" si="31"/>
        <v>0</v>
      </c>
      <c r="N109" s="234">
        <f t="shared" si="31"/>
        <v>0</v>
      </c>
      <c r="O109" s="234">
        <f t="shared" si="31"/>
        <v>0</v>
      </c>
      <c r="P109" s="234">
        <f t="shared" si="31"/>
        <v>0</v>
      </c>
      <c r="Q109" s="234">
        <f t="shared" si="31"/>
        <v>0</v>
      </c>
      <c r="R109" s="234">
        <f t="shared" si="26"/>
        <v>0</v>
      </c>
    </row>
    <row r="110" spans="1:18" s="89" customFormat="1" ht="38.25" customHeight="1" hidden="1">
      <c r="A110" s="74"/>
      <c r="B110" s="69"/>
      <c r="C110" s="78" t="s">
        <v>155</v>
      </c>
      <c r="D110" s="78" t="s">
        <v>299</v>
      </c>
      <c r="E110" s="111" t="s">
        <v>156</v>
      </c>
      <c r="F110" s="237"/>
      <c r="G110" s="237">
        <f>F110-J110</f>
        <v>0</v>
      </c>
      <c r="H110" s="237"/>
      <c r="I110" s="237"/>
      <c r="J110" s="237"/>
      <c r="K110" s="237"/>
      <c r="L110" s="237">
        <f>K110-O110</f>
        <v>0</v>
      </c>
      <c r="M110" s="237">
        <f>L110-O110</f>
        <v>0</v>
      </c>
      <c r="N110" s="237"/>
      <c r="O110" s="237"/>
      <c r="P110" s="237"/>
      <c r="Q110" s="237"/>
      <c r="R110" s="235">
        <f t="shared" si="26"/>
        <v>0</v>
      </c>
    </row>
    <row r="111" spans="1:18" s="89" customFormat="1" ht="32.25" customHeight="1">
      <c r="A111" s="74"/>
      <c r="B111" s="98">
        <v>76</v>
      </c>
      <c r="C111" s="99"/>
      <c r="D111" s="99"/>
      <c r="E111" s="110" t="s">
        <v>301</v>
      </c>
      <c r="F111" s="238">
        <f>F112+F113+F114+F115+F116+F117+F118+F119+F120</f>
        <v>2491255</v>
      </c>
      <c r="G111" s="238">
        <f>G112+G113+G114+G115+G116+G117+G118+G119+G120</f>
        <v>1741255</v>
      </c>
      <c r="H111" s="238">
        <f>H112+H113+H114+H115+H116+H117+H118+H119</f>
        <v>0</v>
      </c>
      <c r="I111" s="238">
        <f>I112+I113+I114+I115+I116+I117+I118+I119</f>
        <v>0</v>
      </c>
      <c r="J111" s="238">
        <f>J112+J113+J114+J115+J116+J117+J118+J119+J120</f>
        <v>700000</v>
      </c>
      <c r="K111" s="238">
        <f aca="true" t="shared" si="32" ref="K111:Q111">K112+K113+K114+K115+K116+K117+K118+K119</f>
        <v>0</v>
      </c>
      <c r="L111" s="238">
        <f t="shared" si="32"/>
        <v>0</v>
      </c>
      <c r="M111" s="238">
        <f t="shared" si="32"/>
        <v>0</v>
      </c>
      <c r="N111" s="238">
        <f t="shared" si="32"/>
        <v>0</v>
      </c>
      <c r="O111" s="238">
        <f t="shared" si="32"/>
        <v>0</v>
      </c>
      <c r="P111" s="238">
        <f t="shared" si="32"/>
        <v>0</v>
      </c>
      <c r="Q111" s="238">
        <f t="shared" si="32"/>
        <v>0</v>
      </c>
      <c r="R111" s="233">
        <f t="shared" si="26"/>
        <v>2491255</v>
      </c>
    </row>
    <row r="112" spans="1:18" s="89" customFormat="1" ht="18.75" customHeight="1">
      <c r="A112" s="74"/>
      <c r="B112" s="69"/>
      <c r="C112" s="78" t="s">
        <v>302</v>
      </c>
      <c r="D112" s="78" t="s">
        <v>211</v>
      </c>
      <c r="E112" s="112" t="s">
        <v>303</v>
      </c>
      <c r="F112" s="237">
        <v>50000</v>
      </c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5">
        <f t="shared" si="26"/>
        <v>50000</v>
      </c>
    </row>
    <row r="113" spans="1:18" s="89" customFormat="1" ht="50.25" customHeight="1" hidden="1">
      <c r="A113" s="74"/>
      <c r="B113" s="69"/>
      <c r="C113" s="78" t="s">
        <v>304</v>
      </c>
      <c r="D113" s="78" t="s">
        <v>305</v>
      </c>
      <c r="E113" s="111" t="s">
        <v>306</v>
      </c>
      <c r="F113" s="237"/>
      <c r="G113" s="237">
        <f>F113-J113</f>
        <v>0</v>
      </c>
      <c r="H113" s="237"/>
      <c r="I113" s="237"/>
      <c r="J113" s="237"/>
      <c r="K113" s="237"/>
      <c r="L113" s="237">
        <f>K113-O113</f>
        <v>0</v>
      </c>
      <c r="M113" s="237"/>
      <c r="N113" s="237"/>
      <c r="O113" s="237"/>
      <c r="P113" s="237"/>
      <c r="Q113" s="237"/>
      <c r="R113" s="235">
        <f t="shared" si="26"/>
        <v>0</v>
      </c>
    </row>
    <row r="114" spans="1:18" s="89" customFormat="1" ht="36" customHeight="1" hidden="1">
      <c r="A114" s="74"/>
      <c r="B114" s="69"/>
      <c r="C114" s="78" t="s">
        <v>307</v>
      </c>
      <c r="D114" s="78" t="s">
        <v>305</v>
      </c>
      <c r="E114" s="111" t="s">
        <v>308</v>
      </c>
      <c r="F114" s="237"/>
      <c r="G114" s="237">
        <f aca="true" t="shared" si="33" ref="G114:G119">F114-J114</f>
        <v>0</v>
      </c>
      <c r="H114" s="237"/>
      <c r="I114" s="237"/>
      <c r="J114" s="237"/>
      <c r="K114" s="237"/>
      <c r="L114" s="237">
        <f aca="true" t="shared" si="34" ref="L114:L119">K114-O114</f>
        <v>0</v>
      </c>
      <c r="M114" s="237"/>
      <c r="N114" s="237"/>
      <c r="O114" s="237"/>
      <c r="P114" s="237"/>
      <c r="Q114" s="237"/>
      <c r="R114" s="235">
        <f t="shared" si="26"/>
        <v>0</v>
      </c>
    </row>
    <row r="115" spans="1:18" s="89" customFormat="1" ht="15" customHeight="1">
      <c r="A115" s="74"/>
      <c r="B115" s="69"/>
      <c r="C115" s="78" t="s">
        <v>309</v>
      </c>
      <c r="D115" s="78" t="s">
        <v>305</v>
      </c>
      <c r="E115" s="112" t="s">
        <v>310</v>
      </c>
      <c r="F115" s="237">
        <v>1741255</v>
      </c>
      <c r="G115" s="237">
        <f t="shared" si="33"/>
        <v>1741255</v>
      </c>
      <c r="H115" s="237"/>
      <c r="I115" s="237"/>
      <c r="J115" s="237"/>
      <c r="K115" s="237"/>
      <c r="L115" s="237">
        <f t="shared" si="34"/>
        <v>0</v>
      </c>
      <c r="M115" s="237"/>
      <c r="N115" s="237"/>
      <c r="O115" s="237"/>
      <c r="P115" s="237"/>
      <c r="Q115" s="237"/>
      <c r="R115" s="235">
        <f t="shared" si="26"/>
        <v>1741255</v>
      </c>
    </row>
    <row r="116" spans="1:18" s="89" customFormat="1" ht="48.75" customHeight="1" hidden="1">
      <c r="A116" s="74"/>
      <c r="B116" s="69"/>
      <c r="C116" s="78" t="s">
        <v>311</v>
      </c>
      <c r="D116" s="78" t="s">
        <v>305</v>
      </c>
      <c r="E116" s="111" t="s">
        <v>312</v>
      </c>
      <c r="F116" s="237"/>
      <c r="G116" s="237">
        <f t="shared" si="33"/>
        <v>0</v>
      </c>
      <c r="H116" s="237"/>
      <c r="I116" s="237"/>
      <c r="J116" s="237"/>
      <c r="K116" s="237"/>
      <c r="L116" s="237">
        <f t="shared" si="34"/>
        <v>0</v>
      </c>
      <c r="M116" s="237"/>
      <c r="N116" s="237"/>
      <c r="O116" s="237"/>
      <c r="P116" s="237"/>
      <c r="Q116" s="237"/>
      <c r="R116" s="234">
        <f t="shared" si="26"/>
        <v>0</v>
      </c>
    </row>
    <row r="117" spans="1:18" s="89" customFormat="1" ht="69.75" customHeight="1" hidden="1">
      <c r="A117" s="74"/>
      <c r="B117" s="69"/>
      <c r="C117" s="78" t="s">
        <v>313</v>
      </c>
      <c r="D117" s="78" t="s">
        <v>305</v>
      </c>
      <c r="E117" s="111" t="s">
        <v>314</v>
      </c>
      <c r="F117" s="237"/>
      <c r="G117" s="237">
        <f t="shared" si="33"/>
        <v>0</v>
      </c>
      <c r="H117" s="237"/>
      <c r="I117" s="237"/>
      <c r="J117" s="237"/>
      <c r="K117" s="237"/>
      <c r="L117" s="237">
        <f t="shared" si="34"/>
        <v>0</v>
      </c>
      <c r="M117" s="237"/>
      <c r="N117" s="237"/>
      <c r="O117" s="237"/>
      <c r="P117" s="237"/>
      <c r="Q117" s="237"/>
      <c r="R117" s="234">
        <f t="shared" si="26"/>
        <v>0</v>
      </c>
    </row>
    <row r="118" spans="1:18" s="89" customFormat="1" ht="48" customHeight="1" hidden="1">
      <c r="A118" s="74"/>
      <c r="B118" s="69"/>
      <c r="C118" s="78" t="s">
        <v>315</v>
      </c>
      <c r="D118" s="78" t="s">
        <v>305</v>
      </c>
      <c r="E118" s="111" t="s">
        <v>316</v>
      </c>
      <c r="F118" s="237"/>
      <c r="G118" s="237">
        <f t="shared" si="33"/>
        <v>0</v>
      </c>
      <c r="H118" s="237"/>
      <c r="I118" s="237"/>
      <c r="J118" s="237"/>
      <c r="K118" s="237"/>
      <c r="L118" s="237">
        <f t="shared" si="34"/>
        <v>0</v>
      </c>
      <c r="M118" s="237"/>
      <c r="N118" s="237"/>
      <c r="O118" s="237"/>
      <c r="P118" s="237"/>
      <c r="Q118" s="237"/>
      <c r="R118" s="234">
        <f t="shared" si="26"/>
        <v>0</v>
      </c>
    </row>
    <row r="119" spans="1:18" s="89" customFormat="1" ht="18.75" customHeight="1" hidden="1">
      <c r="A119" s="74"/>
      <c r="B119" s="69"/>
      <c r="C119" s="78" t="s">
        <v>317</v>
      </c>
      <c r="D119" s="78" t="s">
        <v>305</v>
      </c>
      <c r="E119" s="112" t="s">
        <v>318</v>
      </c>
      <c r="F119" s="237"/>
      <c r="G119" s="237">
        <f t="shared" si="33"/>
        <v>0</v>
      </c>
      <c r="H119" s="237"/>
      <c r="I119" s="237"/>
      <c r="J119" s="237"/>
      <c r="K119" s="237"/>
      <c r="L119" s="237">
        <f t="shared" si="34"/>
        <v>0</v>
      </c>
      <c r="M119" s="237"/>
      <c r="N119" s="237"/>
      <c r="O119" s="237"/>
      <c r="P119" s="237"/>
      <c r="Q119" s="237"/>
      <c r="R119" s="234">
        <f t="shared" si="26"/>
        <v>0</v>
      </c>
    </row>
    <row r="120" spans="1:18" s="89" customFormat="1" ht="18.75" customHeight="1">
      <c r="A120" s="74"/>
      <c r="B120" s="69"/>
      <c r="C120" s="78" t="s">
        <v>317</v>
      </c>
      <c r="D120" s="78" t="s">
        <v>305</v>
      </c>
      <c r="E120" s="112" t="s">
        <v>318</v>
      </c>
      <c r="F120" s="237">
        <v>700000</v>
      </c>
      <c r="G120" s="237"/>
      <c r="H120" s="237"/>
      <c r="I120" s="237"/>
      <c r="J120" s="237">
        <v>700000</v>
      </c>
      <c r="K120" s="237"/>
      <c r="L120" s="237"/>
      <c r="M120" s="237"/>
      <c r="N120" s="237"/>
      <c r="O120" s="237"/>
      <c r="P120" s="237"/>
      <c r="Q120" s="237"/>
      <c r="R120" s="235">
        <f t="shared" si="26"/>
        <v>700000</v>
      </c>
    </row>
    <row r="121" spans="1:18" s="125" customFormat="1" ht="33.75" customHeight="1">
      <c r="A121" s="124"/>
      <c r="B121" s="66"/>
      <c r="C121" s="241"/>
      <c r="D121" s="242"/>
      <c r="E121" s="243" t="s">
        <v>108</v>
      </c>
      <c r="F121" s="244">
        <f aca="true" t="shared" si="35" ref="F121:Q121">F11+F17+F49+F66+F103+F108+F111</f>
        <v>77237349</v>
      </c>
      <c r="G121" s="244">
        <f t="shared" si="35"/>
        <v>76487349</v>
      </c>
      <c r="H121" s="244">
        <f t="shared" si="35"/>
        <v>30983061</v>
      </c>
      <c r="I121" s="244">
        <f t="shared" si="35"/>
        <v>5702464</v>
      </c>
      <c r="J121" s="244">
        <f t="shared" si="35"/>
        <v>700000</v>
      </c>
      <c r="K121" s="244">
        <f t="shared" si="35"/>
        <v>2767743</v>
      </c>
      <c r="L121" s="244">
        <f t="shared" si="35"/>
        <v>1232400</v>
      </c>
      <c r="M121" s="244">
        <f t="shared" si="35"/>
        <v>75900</v>
      </c>
      <c r="N121" s="244">
        <f t="shared" si="35"/>
        <v>0</v>
      </c>
      <c r="O121" s="244">
        <f t="shared" si="35"/>
        <v>1535343</v>
      </c>
      <c r="P121" s="244">
        <f t="shared" si="35"/>
        <v>1170343</v>
      </c>
      <c r="Q121" s="244">
        <f t="shared" si="35"/>
        <v>1138413</v>
      </c>
      <c r="R121" s="245">
        <f t="shared" si="26"/>
        <v>80005092</v>
      </c>
    </row>
    <row r="123" spans="2:18" ht="23.25" customHeight="1"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</row>
    <row r="124" spans="2:18" ht="18.75" customHeight="1"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</row>
    <row r="126" spans="2:3" ht="12.75">
      <c r="B126" s="92" t="s">
        <v>126</v>
      </c>
      <c r="C126" s="93"/>
    </row>
  </sheetData>
  <sheetProtection/>
  <mergeCells count="27">
    <mergeCell ref="C3:R3"/>
    <mergeCell ref="M2:R2"/>
    <mergeCell ref="B6:B9"/>
    <mergeCell ref="B4:R4"/>
    <mergeCell ref="H7:I7"/>
    <mergeCell ref="R6:R9"/>
    <mergeCell ref="M8:M9"/>
    <mergeCell ref="D6:D9"/>
    <mergeCell ref="E6:E9"/>
    <mergeCell ref="F7:F9"/>
    <mergeCell ref="B123:R123"/>
    <mergeCell ref="B124:R124"/>
    <mergeCell ref="N8:N9"/>
    <mergeCell ref="O7:O9"/>
    <mergeCell ref="P8:P9"/>
    <mergeCell ref="G7:G9"/>
    <mergeCell ref="H8:H9"/>
    <mergeCell ref="I8:I9"/>
    <mergeCell ref="C6:C9"/>
    <mergeCell ref="K7:K9"/>
    <mergeCell ref="M7:N7"/>
    <mergeCell ref="F6:J6"/>
    <mergeCell ref="J7:J9"/>
    <mergeCell ref="K6:Q6"/>
    <mergeCell ref="Q8:Q9"/>
    <mergeCell ref="P7:Q7"/>
    <mergeCell ref="L7:L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  <rowBreaks count="1" manualBreakCount="1">
    <brk id="8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7"/>
  <sheetViews>
    <sheetView showZeros="0" view="pageBreakPreview" zoomScale="60" zoomScaleNormal="80" workbookViewId="0" topLeftCell="A1">
      <pane xSplit="3" ySplit="7" topLeftCell="H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:O3"/>
    </sheetView>
  </sheetViews>
  <sheetFormatPr defaultColWidth="9.33203125" defaultRowHeight="12.75"/>
  <cols>
    <col min="1" max="1" width="11.33203125" style="89" customWidth="1"/>
    <col min="2" max="2" width="12.66015625" style="89" hidden="1" customWidth="1"/>
    <col min="3" max="3" width="80.33203125" style="89" customWidth="1"/>
    <col min="4" max="4" width="22.5" style="89" customWidth="1"/>
    <col min="5" max="5" width="17.66015625" style="89" customWidth="1"/>
    <col min="6" max="6" width="18.66015625" style="89" customWidth="1"/>
    <col min="7" max="8" width="17.16015625" style="89" customWidth="1"/>
    <col min="9" max="9" width="18.66015625" style="89" customWidth="1"/>
    <col min="10" max="10" width="18.33203125" style="89" customWidth="1"/>
    <col min="11" max="11" width="14.83203125" style="89" customWidth="1"/>
    <col min="12" max="12" width="16.33203125" style="89" customWidth="1"/>
    <col min="13" max="13" width="16.83203125" style="89" customWidth="1"/>
    <col min="14" max="14" width="16.66015625" style="89" customWidth="1"/>
    <col min="15" max="15" width="22.66015625" style="89" customWidth="1"/>
    <col min="16" max="16" width="20.66015625" style="89" customWidth="1"/>
    <col min="17" max="17" width="20" style="158" customWidth="1"/>
    <col min="18" max="16384" width="10.83203125" style="89" customWidth="1"/>
  </cols>
  <sheetData>
    <row r="1" spans="9:16" ht="56.25" customHeight="1">
      <c r="I1" s="156"/>
      <c r="K1" s="157"/>
      <c r="L1" s="157"/>
      <c r="M1" s="157"/>
      <c r="N1" s="419" t="s">
        <v>529</v>
      </c>
      <c r="O1" s="419"/>
      <c r="P1" s="419"/>
    </row>
    <row r="2" spans="3:16" ht="30.75" customHeight="1">
      <c r="C2" s="402" t="s">
        <v>483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159"/>
    </row>
    <row r="3" spans="1:16" ht="31.5" customHeight="1">
      <c r="A3" s="423" t="s">
        <v>482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160"/>
    </row>
    <row r="4" ht="15" customHeight="1">
      <c r="P4" s="161" t="s">
        <v>361</v>
      </c>
    </row>
    <row r="5" spans="1:17" s="164" customFormat="1" ht="18" customHeight="1">
      <c r="A5" s="404" t="s">
        <v>362</v>
      </c>
      <c r="B5" s="404" t="s">
        <v>66</v>
      </c>
      <c r="C5" s="409" t="s">
        <v>363</v>
      </c>
      <c r="D5" s="412" t="s">
        <v>77</v>
      </c>
      <c r="E5" s="413"/>
      <c r="F5" s="413"/>
      <c r="G5" s="413"/>
      <c r="H5" s="414"/>
      <c r="I5" s="412" t="s">
        <v>364</v>
      </c>
      <c r="J5" s="413"/>
      <c r="K5" s="413"/>
      <c r="L5" s="413"/>
      <c r="M5" s="413"/>
      <c r="N5" s="413"/>
      <c r="O5" s="414"/>
      <c r="P5" s="420" t="s">
        <v>80</v>
      </c>
      <c r="Q5" s="163"/>
    </row>
    <row r="6" spans="1:17" s="164" customFormat="1" ht="16.5" customHeight="1">
      <c r="A6" s="405"/>
      <c r="B6" s="407"/>
      <c r="C6" s="410"/>
      <c r="D6" s="415" t="s">
        <v>80</v>
      </c>
      <c r="E6" s="415" t="s">
        <v>81</v>
      </c>
      <c r="F6" s="417" t="s">
        <v>82</v>
      </c>
      <c r="G6" s="418"/>
      <c r="H6" s="420" t="s">
        <v>83</v>
      </c>
      <c r="I6" s="415" t="s">
        <v>80</v>
      </c>
      <c r="J6" s="415" t="s">
        <v>81</v>
      </c>
      <c r="K6" s="417" t="s">
        <v>82</v>
      </c>
      <c r="L6" s="418"/>
      <c r="M6" s="420" t="s">
        <v>83</v>
      </c>
      <c r="N6" s="417" t="s">
        <v>82</v>
      </c>
      <c r="O6" s="418"/>
      <c r="P6" s="421"/>
      <c r="Q6" s="163"/>
    </row>
    <row r="7" spans="1:17" s="164" customFormat="1" ht="87.75" customHeight="1">
      <c r="A7" s="406"/>
      <c r="B7" s="408"/>
      <c r="C7" s="411"/>
      <c r="D7" s="416"/>
      <c r="E7" s="416"/>
      <c r="F7" s="162" t="s">
        <v>84</v>
      </c>
      <c r="G7" s="162" t="s">
        <v>85</v>
      </c>
      <c r="H7" s="422"/>
      <c r="I7" s="416"/>
      <c r="J7" s="416"/>
      <c r="K7" s="162" t="s">
        <v>84</v>
      </c>
      <c r="L7" s="162" t="s">
        <v>85</v>
      </c>
      <c r="M7" s="422"/>
      <c r="N7" s="165" t="s">
        <v>107</v>
      </c>
      <c r="O7" s="166" t="s">
        <v>365</v>
      </c>
      <c r="P7" s="422"/>
      <c r="Q7" s="163"/>
    </row>
    <row r="8" spans="1:17" s="31" customFormat="1" ht="12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4"/>
    </row>
    <row r="9" spans="1:17" s="168" customFormat="1" ht="20.25" customHeight="1">
      <c r="A9" s="169" t="s">
        <v>366</v>
      </c>
      <c r="B9" s="170"/>
      <c r="C9" s="171" t="s">
        <v>367</v>
      </c>
      <c r="D9" s="172">
        <f aca="true" t="shared" si="0" ref="D9:I9">D10</f>
        <v>1517746</v>
      </c>
      <c r="E9" s="172">
        <f t="shared" si="0"/>
        <v>1517746</v>
      </c>
      <c r="F9" s="172">
        <f t="shared" si="0"/>
        <v>718367</v>
      </c>
      <c r="G9" s="172">
        <f t="shared" si="0"/>
        <v>103000</v>
      </c>
      <c r="H9" s="172">
        <f t="shared" si="0"/>
        <v>0</v>
      </c>
      <c r="I9" s="172">
        <f t="shared" si="0"/>
        <v>20900</v>
      </c>
      <c r="J9" s="172">
        <f aca="true" t="shared" si="1" ref="J9:O9">J10</f>
        <v>900</v>
      </c>
      <c r="K9" s="172">
        <f t="shared" si="1"/>
        <v>0</v>
      </c>
      <c r="L9" s="172">
        <f t="shared" si="1"/>
        <v>0</v>
      </c>
      <c r="M9" s="172">
        <f t="shared" si="1"/>
        <v>20000</v>
      </c>
      <c r="N9" s="172">
        <f t="shared" si="1"/>
        <v>20000</v>
      </c>
      <c r="O9" s="172">
        <f t="shared" si="1"/>
        <v>20000</v>
      </c>
      <c r="P9" s="172">
        <f>D9+I9</f>
        <v>1538646</v>
      </c>
      <c r="Q9" s="167"/>
    </row>
    <row r="10" spans="1:17" s="168" customFormat="1" ht="15">
      <c r="A10" s="173" t="s">
        <v>368</v>
      </c>
      <c r="B10" s="174" t="s">
        <v>369</v>
      </c>
      <c r="C10" s="175" t="s">
        <v>370</v>
      </c>
      <c r="D10" s="252">
        <v>1517746</v>
      </c>
      <c r="E10" s="176">
        <f>D10-H10</f>
        <v>1517746</v>
      </c>
      <c r="F10" s="176">
        <v>718367</v>
      </c>
      <c r="G10" s="176">
        <v>103000</v>
      </c>
      <c r="H10" s="176"/>
      <c r="I10" s="252">
        <v>20900</v>
      </c>
      <c r="J10" s="176">
        <f>I10-M10</f>
        <v>900</v>
      </c>
      <c r="K10" s="176"/>
      <c r="L10" s="176"/>
      <c r="M10" s="176">
        <v>20000</v>
      </c>
      <c r="N10" s="176">
        <v>20000</v>
      </c>
      <c r="O10" s="176">
        <v>20000</v>
      </c>
      <c r="P10" s="253">
        <f aca="true" t="shared" si="2" ref="P10:P86">D10+I10</f>
        <v>1538646</v>
      </c>
      <c r="Q10" s="167"/>
    </row>
    <row r="11" spans="1:17" s="168" customFormat="1" ht="15.75">
      <c r="A11" s="177" t="s">
        <v>371</v>
      </c>
      <c r="B11" s="178" t="s">
        <v>372</v>
      </c>
      <c r="C11" s="171" t="s">
        <v>373</v>
      </c>
      <c r="D11" s="172">
        <f aca="true" t="shared" si="3" ref="D11:I11">SUM(D12:D20)</f>
        <v>22899428</v>
      </c>
      <c r="E11" s="172">
        <f t="shared" si="3"/>
        <v>22899428</v>
      </c>
      <c r="F11" s="172">
        <f>SUM(F12:F20)</f>
        <v>14401729</v>
      </c>
      <c r="G11" s="172">
        <f t="shared" si="3"/>
        <v>2656464</v>
      </c>
      <c r="H11" s="172">
        <f t="shared" si="3"/>
        <v>0</v>
      </c>
      <c r="I11" s="172">
        <f t="shared" si="3"/>
        <v>1311900</v>
      </c>
      <c r="J11" s="172">
        <f aca="true" t="shared" si="4" ref="J11:O11">SUM(J12:J20)</f>
        <v>720000</v>
      </c>
      <c r="K11" s="172">
        <f t="shared" si="4"/>
        <v>0</v>
      </c>
      <c r="L11" s="172">
        <f t="shared" si="4"/>
        <v>0</v>
      </c>
      <c r="M11" s="172">
        <f t="shared" si="4"/>
        <v>591900</v>
      </c>
      <c r="N11" s="172">
        <f t="shared" si="4"/>
        <v>331900</v>
      </c>
      <c r="O11" s="172">
        <f t="shared" si="4"/>
        <v>331900</v>
      </c>
      <c r="P11" s="172">
        <f t="shared" si="2"/>
        <v>24211328</v>
      </c>
      <c r="Q11" s="167"/>
    </row>
    <row r="12" spans="1:17" s="168" customFormat="1" ht="15">
      <c r="A12" s="173" t="s">
        <v>25</v>
      </c>
      <c r="B12" s="174"/>
      <c r="C12" s="175" t="s">
        <v>26</v>
      </c>
      <c r="D12" s="252">
        <v>21097878</v>
      </c>
      <c r="E12" s="176">
        <f aca="true" t="shared" si="5" ref="E12:E20">D12-H12</f>
        <v>21097878</v>
      </c>
      <c r="F12" s="176">
        <v>13431520</v>
      </c>
      <c r="G12" s="176">
        <v>2557664</v>
      </c>
      <c r="H12" s="176"/>
      <c r="I12" s="252">
        <v>1239600</v>
      </c>
      <c r="J12" s="176">
        <f aca="true" t="shared" si="6" ref="J12:J20">I12-M12</f>
        <v>700000</v>
      </c>
      <c r="K12" s="176"/>
      <c r="L12" s="176"/>
      <c r="M12" s="176">
        <v>539600</v>
      </c>
      <c r="N12" s="176">
        <v>289600</v>
      </c>
      <c r="O12" s="252">
        <v>289600</v>
      </c>
      <c r="P12" s="253">
        <f t="shared" si="2"/>
        <v>22337478</v>
      </c>
      <c r="Q12" s="167"/>
    </row>
    <row r="13" spans="1:17" s="168" customFormat="1" ht="15">
      <c r="A13" s="173" t="s">
        <v>31</v>
      </c>
      <c r="B13" s="174"/>
      <c r="C13" s="175" t="s">
        <v>231</v>
      </c>
      <c r="D13" s="252">
        <v>382900</v>
      </c>
      <c r="E13" s="176">
        <f t="shared" si="5"/>
        <v>382900</v>
      </c>
      <c r="F13" s="176"/>
      <c r="G13" s="176"/>
      <c r="H13" s="176"/>
      <c r="I13" s="252"/>
      <c r="J13" s="176"/>
      <c r="K13" s="176"/>
      <c r="L13" s="176"/>
      <c r="M13" s="176"/>
      <c r="N13" s="176"/>
      <c r="O13" s="176"/>
      <c r="P13" s="253">
        <f t="shared" si="2"/>
        <v>382900</v>
      </c>
      <c r="Q13" s="167"/>
    </row>
    <row r="14" spans="1:17" s="168" customFormat="1" ht="17.25" customHeight="1">
      <c r="A14" s="173" t="s">
        <v>374</v>
      </c>
      <c r="B14" s="174" t="s">
        <v>375</v>
      </c>
      <c r="C14" s="175" t="s">
        <v>376</v>
      </c>
      <c r="D14" s="252">
        <v>352470</v>
      </c>
      <c r="E14" s="176">
        <f t="shared" si="5"/>
        <v>352470</v>
      </c>
      <c r="F14" s="176">
        <v>264425</v>
      </c>
      <c r="G14" s="176">
        <v>23870</v>
      </c>
      <c r="H14" s="176"/>
      <c r="I14" s="252">
        <v>30000</v>
      </c>
      <c r="J14" s="176">
        <f t="shared" si="6"/>
        <v>20000</v>
      </c>
      <c r="K14" s="176"/>
      <c r="L14" s="176"/>
      <c r="M14" s="176">
        <v>10000</v>
      </c>
      <c r="N14" s="176"/>
      <c r="O14" s="176"/>
      <c r="P14" s="253">
        <f t="shared" si="2"/>
        <v>382470</v>
      </c>
      <c r="Q14" s="167"/>
    </row>
    <row r="15" spans="1:17" s="168" customFormat="1" ht="17.25" customHeight="1">
      <c r="A15" s="173">
        <v>70801</v>
      </c>
      <c r="B15" s="174"/>
      <c r="C15" s="175" t="s">
        <v>491</v>
      </c>
      <c r="D15" s="252"/>
      <c r="E15" s="176">
        <f t="shared" si="5"/>
        <v>0</v>
      </c>
      <c r="F15" s="176"/>
      <c r="G15" s="176"/>
      <c r="H15" s="176"/>
      <c r="I15" s="252">
        <v>42300</v>
      </c>
      <c r="J15" s="176">
        <f t="shared" si="6"/>
        <v>0</v>
      </c>
      <c r="K15" s="176"/>
      <c r="L15" s="176"/>
      <c r="M15" s="176">
        <v>42300</v>
      </c>
      <c r="N15" s="176">
        <v>42300</v>
      </c>
      <c r="O15" s="176">
        <v>42300</v>
      </c>
      <c r="P15" s="253">
        <f t="shared" si="2"/>
        <v>42300</v>
      </c>
      <c r="Q15" s="167"/>
    </row>
    <row r="16" spans="1:17" s="168" customFormat="1" ht="17.25" customHeight="1">
      <c r="A16" s="173" t="s">
        <v>377</v>
      </c>
      <c r="B16" s="174" t="s">
        <v>378</v>
      </c>
      <c r="C16" s="175" t="s">
        <v>379</v>
      </c>
      <c r="D16" s="252">
        <v>511220</v>
      </c>
      <c r="E16" s="176">
        <f t="shared" si="5"/>
        <v>511220</v>
      </c>
      <c r="F16" s="176">
        <v>354915</v>
      </c>
      <c r="G16" s="176">
        <v>26920</v>
      </c>
      <c r="H16" s="176"/>
      <c r="I16" s="252"/>
      <c r="J16" s="176"/>
      <c r="K16" s="176"/>
      <c r="L16" s="176"/>
      <c r="M16" s="176"/>
      <c r="N16" s="176"/>
      <c r="O16" s="176"/>
      <c r="P16" s="253">
        <f t="shared" si="2"/>
        <v>511220</v>
      </c>
      <c r="Q16" s="167"/>
    </row>
    <row r="17" spans="1:17" s="168" customFormat="1" ht="18" customHeight="1">
      <c r="A17" s="173" t="s">
        <v>27</v>
      </c>
      <c r="B17" s="174"/>
      <c r="C17" s="175" t="s">
        <v>28</v>
      </c>
      <c r="D17" s="252">
        <v>488510</v>
      </c>
      <c r="E17" s="176">
        <f t="shared" si="5"/>
        <v>488510</v>
      </c>
      <c r="F17" s="176">
        <v>305305</v>
      </c>
      <c r="G17" s="176">
        <v>48010</v>
      </c>
      <c r="H17" s="176"/>
      <c r="I17" s="252"/>
      <c r="J17" s="176"/>
      <c r="K17" s="176"/>
      <c r="L17" s="176"/>
      <c r="M17" s="176"/>
      <c r="N17" s="176"/>
      <c r="O17" s="176"/>
      <c r="P17" s="253">
        <f t="shared" si="2"/>
        <v>488510</v>
      </c>
      <c r="Q17" s="167"/>
    </row>
    <row r="18" spans="1:17" s="168" customFormat="1" ht="17.25" customHeight="1">
      <c r="A18" s="173" t="s">
        <v>29</v>
      </c>
      <c r="B18" s="174"/>
      <c r="C18" s="175" t="s">
        <v>203</v>
      </c>
      <c r="D18" s="252">
        <v>57400</v>
      </c>
      <c r="E18" s="176">
        <f t="shared" si="5"/>
        <v>57400</v>
      </c>
      <c r="F18" s="176">
        <v>45564</v>
      </c>
      <c r="G18" s="176"/>
      <c r="H18" s="176"/>
      <c r="I18" s="252"/>
      <c r="J18" s="176">
        <f t="shared" si="6"/>
        <v>0</v>
      </c>
      <c r="K18" s="176"/>
      <c r="L18" s="176"/>
      <c r="M18" s="176"/>
      <c r="N18" s="176"/>
      <c r="O18" s="176"/>
      <c r="P18" s="253">
        <f t="shared" si="2"/>
        <v>57400</v>
      </c>
      <c r="Q18" s="167"/>
    </row>
    <row r="19" spans="1:17" s="168" customFormat="1" ht="15" hidden="1">
      <c r="A19" s="173" t="s">
        <v>380</v>
      </c>
      <c r="B19" s="174" t="s">
        <v>378</v>
      </c>
      <c r="C19" s="175" t="s">
        <v>381</v>
      </c>
      <c r="D19" s="252"/>
      <c r="E19" s="176">
        <f t="shared" si="5"/>
        <v>0</v>
      </c>
      <c r="F19" s="176"/>
      <c r="G19" s="176"/>
      <c r="H19" s="176"/>
      <c r="I19" s="252"/>
      <c r="J19" s="176">
        <f t="shared" si="6"/>
        <v>0</v>
      </c>
      <c r="K19" s="176"/>
      <c r="L19" s="176"/>
      <c r="M19" s="176"/>
      <c r="N19" s="176"/>
      <c r="O19" s="176"/>
      <c r="P19" s="253">
        <f t="shared" si="2"/>
        <v>0</v>
      </c>
      <c r="Q19" s="167"/>
    </row>
    <row r="20" spans="1:17" s="168" customFormat="1" ht="23.25" customHeight="1">
      <c r="A20" s="173" t="s">
        <v>30</v>
      </c>
      <c r="B20" s="174"/>
      <c r="C20" s="175" t="s">
        <v>207</v>
      </c>
      <c r="D20" s="252">
        <v>9050</v>
      </c>
      <c r="E20" s="176">
        <f t="shared" si="5"/>
        <v>9050</v>
      </c>
      <c r="F20" s="176"/>
      <c r="G20" s="176"/>
      <c r="H20" s="176"/>
      <c r="I20" s="252"/>
      <c r="J20" s="176">
        <f t="shared" si="6"/>
        <v>0</v>
      </c>
      <c r="K20" s="176"/>
      <c r="L20" s="176"/>
      <c r="M20" s="176"/>
      <c r="N20" s="176"/>
      <c r="O20" s="176"/>
      <c r="P20" s="253">
        <f t="shared" si="2"/>
        <v>9050</v>
      </c>
      <c r="Q20" s="167"/>
    </row>
    <row r="21" spans="1:17" s="168" customFormat="1" ht="20.25" customHeight="1">
      <c r="A21" s="177" t="s">
        <v>382</v>
      </c>
      <c r="B21" s="178" t="s">
        <v>372</v>
      </c>
      <c r="C21" s="171" t="s">
        <v>383</v>
      </c>
      <c r="D21" s="172">
        <f>SUM(D22:D24)</f>
        <v>18912665</v>
      </c>
      <c r="E21" s="172">
        <f aca="true" t="shared" si="7" ref="E21:O21">SUM(E22:E24)</f>
        <v>18912665</v>
      </c>
      <c r="F21" s="172">
        <f t="shared" si="7"/>
        <v>11704125</v>
      </c>
      <c r="G21" s="172">
        <f t="shared" si="7"/>
        <v>2246700</v>
      </c>
      <c r="H21" s="172">
        <f t="shared" si="7"/>
        <v>0</v>
      </c>
      <c r="I21" s="172">
        <f t="shared" si="7"/>
        <v>203400</v>
      </c>
      <c r="J21" s="172">
        <f t="shared" si="7"/>
        <v>107600</v>
      </c>
      <c r="K21" s="172">
        <f t="shared" si="7"/>
        <v>40000</v>
      </c>
      <c r="L21" s="172">
        <f t="shared" si="7"/>
        <v>0</v>
      </c>
      <c r="M21" s="172">
        <f t="shared" si="7"/>
        <v>95800</v>
      </c>
      <c r="N21" s="172">
        <f t="shared" si="7"/>
        <v>45800</v>
      </c>
      <c r="O21" s="172">
        <f t="shared" si="7"/>
        <v>45800</v>
      </c>
      <c r="P21" s="172">
        <f t="shared" si="2"/>
        <v>19116065</v>
      </c>
      <c r="Q21" s="167"/>
    </row>
    <row r="22" spans="1:17" s="168" customFormat="1" ht="15">
      <c r="A22" s="173" t="s">
        <v>384</v>
      </c>
      <c r="B22" s="174" t="s">
        <v>385</v>
      </c>
      <c r="C22" s="175" t="s">
        <v>386</v>
      </c>
      <c r="D22" s="252">
        <v>14125162</v>
      </c>
      <c r="E22" s="176">
        <f>D22-H22</f>
        <v>14125162</v>
      </c>
      <c r="F22" s="176">
        <v>9024325</v>
      </c>
      <c r="G22" s="176">
        <v>1977600</v>
      </c>
      <c r="H22" s="176"/>
      <c r="I22" s="252">
        <v>202400</v>
      </c>
      <c r="J22" s="176">
        <f>I22-M22</f>
        <v>106600</v>
      </c>
      <c r="K22" s="176">
        <v>40000</v>
      </c>
      <c r="L22" s="176"/>
      <c r="M22" s="176">
        <v>95800</v>
      </c>
      <c r="N22" s="176">
        <v>45800</v>
      </c>
      <c r="O22" s="252">
        <v>45800</v>
      </c>
      <c r="P22" s="253">
        <f t="shared" si="2"/>
        <v>14327562</v>
      </c>
      <c r="Q22" s="167"/>
    </row>
    <row r="23" spans="1:17" ht="13.5" customHeight="1">
      <c r="A23" s="173" t="s">
        <v>403</v>
      </c>
      <c r="B23" s="174"/>
      <c r="C23" s="175" t="s">
        <v>160</v>
      </c>
      <c r="D23" s="252">
        <v>4346628</v>
      </c>
      <c r="E23" s="176">
        <f>D23-H23</f>
        <v>4346628</v>
      </c>
      <c r="F23" s="176">
        <v>2679800</v>
      </c>
      <c r="G23" s="176">
        <v>269100</v>
      </c>
      <c r="H23" s="176"/>
      <c r="I23" s="252">
        <v>1000</v>
      </c>
      <c r="J23" s="176">
        <f>I23-M23</f>
        <v>1000</v>
      </c>
      <c r="K23" s="176"/>
      <c r="L23" s="176"/>
      <c r="M23" s="176"/>
      <c r="N23" s="176"/>
      <c r="O23" s="176"/>
      <c r="P23" s="253">
        <f t="shared" si="2"/>
        <v>4347628</v>
      </c>
      <c r="Q23" s="167"/>
    </row>
    <row r="24" spans="1:17" ht="28.5" customHeight="1">
      <c r="A24" s="173" t="s">
        <v>404</v>
      </c>
      <c r="B24" s="174"/>
      <c r="C24" s="175" t="s">
        <v>405</v>
      </c>
      <c r="D24" s="252">
        <v>440875</v>
      </c>
      <c r="E24" s="176">
        <f>D24-H24</f>
        <v>440875</v>
      </c>
      <c r="F24" s="176"/>
      <c r="G24" s="176"/>
      <c r="H24" s="176"/>
      <c r="I24" s="185"/>
      <c r="J24" s="176">
        <f>I24-M24</f>
        <v>0</v>
      </c>
      <c r="K24" s="176"/>
      <c r="L24" s="176"/>
      <c r="M24" s="176"/>
      <c r="N24" s="176"/>
      <c r="O24" s="176"/>
      <c r="P24" s="253">
        <f t="shared" si="2"/>
        <v>440875</v>
      </c>
      <c r="Q24" s="167"/>
    </row>
    <row r="25" spans="1:17" ht="23.25" customHeight="1">
      <c r="A25" s="177" t="s">
        <v>387</v>
      </c>
      <c r="B25" s="178" t="s">
        <v>372</v>
      </c>
      <c r="C25" s="171" t="s">
        <v>388</v>
      </c>
      <c r="D25" s="172">
        <f>SUM(D26:D63)</f>
        <v>28350590</v>
      </c>
      <c r="E25" s="172">
        <f aca="true" t="shared" si="8" ref="E25:O25">SUM(E26:E63)</f>
        <v>28350590</v>
      </c>
      <c r="F25" s="172">
        <f t="shared" si="8"/>
        <v>2377230</v>
      </c>
      <c r="G25" s="172">
        <f t="shared" si="8"/>
        <v>207000</v>
      </c>
      <c r="H25" s="172">
        <f t="shared" si="8"/>
        <v>0</v>
      </c>
      <c r="I25" s="172">
        <f t="shared" si="8"/>
        <v>295000</v>
      </c>
      <c r="J25" s="172">
        <f t="shared" si="8"/>
        <v>288000</v>
      </c>
      <c r="K25" s="172">
        <f t="shared" si="8"/>
        <v>22000</v>
      </c>
      <c r="L25" s="172">
        <f t="shared" si="8"/>
        <v>0</v>
      </c>
      <c r="M25" s="172">
        <f t="shared" si="8"/>
        <v>7000</v>
      </c>
      <c r="N25" s="172">
        <f t="shared" si="8"/>
        <v>0</v>
      </c>
      <c r="O25" s="172">
        <f t="shared" si="8"/>
        <v>0</v>
      </c>
      <c r="P25" s="172">
        <f t="shared" si="2"/>
        <v>28645590</v>
      </c>
      <c r="Q25" s="167"/>
    </row>
    <row r="26" spans="1:17" s="207" customFormat="1" ht="53.25" customHeight="1">
      <c r="A26" s="78" t="s">
        <v>232</v>
      </c>
      <c r="B26" s="78" t="s">
        <v>233</v>
      </c>
      <c r="C26" s="109" t="s">
        <v>234</v>
      </c>
      <c r="D26" s="252">
        <v>700000</v>
      </c>
      <c r="E26" s="252">
        <f>D26-H26</f>
        <v>700000</v>
      </c>
      <c r="F26" s="252"/>
      <c r="G26" s="252"/>
      <c r="H26" s="252"/>
      <c r="I26" s="252"/>
      <c r="J26" s="252">
        <f>I26-M26</f>
        <v>0</v>
      </c>
      <c r="K26" s="252"/>
      <c r="L26" s="252"/>
      <c r="M26" s="252"/>
      <c r="N26" s="252"/>
      <c r="O26" s="252"/>
      <c r="P26" s="253">
        <f t="shared" si="2"/>
        <v>700000</v>
      </c>
      <c r="Q26" s="206"/>
    </row>
    <row r="27" spans="1:17" s="207" customFormat="1" ht="57" customHeight="1">
      <c r="A27" s="78" t="s">
        <v>235</v>
      </c>
      <c r="B27" s="78" t="s">
        <v>233</v>
      </c>
      <c r="C27" s="109" t="s">
        <v>234</v>
      </c>
      <c r="D27" s="252">
        <v>461511</v>
      </c>
      <c r="E27" s="252">
        <f aca="true" t="shared" si="9" ref="E27:E63">D27-H27</f>
        <v>461511</v>
      </c>
      <c r="F27" s="252"/>
      <c r="G27" s="252"/>
      <c r="H27" s="252"/>
      <c r="I27" s="252"/>
      <c r="J27" s="252">
        <f aca="true" t="shared" si="10" ref="J27:J63">I27-M27</f>
        <v>0</v>
      </c>
      <c r="K27" s="252"/>
      <c r="L27" s="252"/>
      <c r="M27" s="252"/>
      <c r="N27" s="252"/>
      <c r="O27" s="252"/>
      <c r="P27" s="253">
        <f t="shared" si="2"/>
        <v>461511</v>
      </c>
      <c r="Q27" s="206"/>
    </row>
    <row r="28" spans="1:17" s="207" customFormat="1" ht="51" customHeight="1" hidden="1">
      <c r="A28" s="78" t="s">
        <v>236</v>
      </c>
      <c r="B28" s="78" t="s">
        <v>233</v>
      </c>
      <c r="C28" s="109" t="s">
        <v>237</v>
      </c>
      <c r="D28" s="252"/>
      <c r="E28" s="252">
        <f t="shared" si="9"/>
        <v>0</v>
      </c>
      <c r="F28" s="252"/>
      <c r="G28" s="252"/>
      <c r="H28" s="252"/>
      <c r="I28" s="252"/>
      <c r="J28" s="252">
        <f t="shared" si="10"/>
        <v>0</v>
      </c>
      <c r="K28" s="252"/>
      <c r="L28" s="252"/>
      <c r="M28" s="252"/>
      <c r="N28" s="252"/>
      <c r="O28" s="252"/>
      <c r="P28" s="253">
        <f t="shared" si="2"/>
        <v>0</v>
      </c>
      <c r="Q28" s="206"/>
    </row>
    <row r="29" spans="1:17" s="207" customFormat="1" ht="57" customHeight="1">
      <c r="A29" s="78" t="s">
        <v>238</v>
      </c>
      <c r="B29" s="78" t="s">
        <v>233</v>
      </c>
      <c r="C29" s="109" t="s">
        <v>239</v>
      </c>
      <c r="D29" s="252">
        <v>10000</v>
      </c>
      <c r="E29" s="252">
        <f t="shared" si="9"/>
        <v>10000</v>
      </c>
      <c r="F29" s="252"/>
      <c r="G29" s="252"/>
      <c r="H29" s="252"/>
      <c r="I29" s="252"/>
      <c r="J29" s="252">
        <f t="shared" si="10"/>
        <v>0</v>
      </c>
      <c r="K29" s="252"/>
      <c r="L29" s="252"/>
      <c r="M29" s="252"/>
      <c r="N29" s="252"/>
      <c r="O29" s="252"/>
      <c r="P29" s="253">
        <f t="shared" si="2"/>
        <v>10000</v>
      </c>
      <c r="Q29" s="206"/>
    </row>
    <row r="30" spans="1:17" s="207" customFormat="1" ht="58.5" customHeight="1">
      <c r="A30" s="78" t="s">
        <v>240</v>
      </c>
      <c r="B30" s="78" t="s">
        <v>233</v>
      </c>
      <c r="C30" s="109" t="s">
        <v>239</v>
      </c>
      <c r="D30" s="252">
        <v>2335</v>
      </c>
      <c r="E30" s="252">
        <f t="shared" si="9"/>
        <v>2335</v>
      </c>
      <c r="F30" s="252"/>
      <c r="G30" s="252"/>
      <c r="H30" s="252"/>
      <c r="I30" s="252"/>
      <c r="J30" s="252">
        <f t="shared" si="10"/>
        <v>0</v>
      </c>
      <c r="K30" s="252"/>
      <c r="L30" s="252"/>
      <c r="M30" s="252"/>
      <c r="N30" s="252"/>
      <c r="O30" s="252"/>
      <c r="P30" s="253">
        <f t="shared" si="2"/>
        <v>2335</v>
      </c>
      <c r="Q30" s="206"/>
    </row>
    <row r="31" spans="1:17" s="207" customFormat="1" ht="57" customHeight="1">
      <c r="A31" s="78" t="s">
        <v>241</v>
      </c>
      <c r="B31" s="78" t="s">
        <v>242</v>
      </c>
      <c r="C31" s="109" t="s">
        <v>243</v>
      </c>
      <c r="D31" s="252">
        <v>20000</v>
      </c>
      <c r="E31" s="252">
        <f t="shared" si="9"/>
        <v>20000</v>
      </c>
      <c r="F31" s="252"/>
      <c r="G31" s="252"/>
      <c r="H31" s="252"/>
      <c r="I31" s="252"/>
      <c r="J31" s="252">
        <f t="shared" si="10"/>
        <v>0</v>
      </c>
      <c r="K31" s="252"/>
      <c r="L31" s="252"/>
      <c r="M31" s="252"/>
      <c r="N31" s="252"/>
      <c r="O31" s="252"/>
      <c r="P31" s="253">
        <f t="shared" si="2"/>
        <v>20000</v>
      </c>
      <c r="Q31" s="206"/>
    </row>
    <row r="32" spans="1:17" s="207" customFormat="1" ht="58.5" customHeight="1">
      <c r="A32" s="78" t="s">
        <v>244</v>
      </c>
      <c r="B32" s="78" t="s">
        <v>242</v>
      </c>
      <c r="C32" s="109" t="s">
        <v>245</v>
      </c>
      <c r="D32" s="252">
        <v>24094</v>
      </c>
      <c r="E32" s="252">
        <f t="shared" si="9"/>
        <v>24094</v>
      </c>
      <c r="F32" s="252"/>
      <c r="G32" s="252"/>
      <c r="H32" s="252"/>
      <c r="I32" s="252"/>
      <c r="J32" s="252">
        <f t="shared" si="10"/>
        <v>0</v>
      </c>
      <c r="K32" s="252"/>
      <c r="L32" s="252"/>
      <c r="M32" s="252"/>
      <c r="N32" s="252"/>
      <c r="O32" s="252"/>
      <c r="P32" s="253">
        <f t="shared" si="2"/>
        <v>24094</v>
      </c>
      <c r="Q32" s="206"/>
    </row>
    <row r="33" spans="1:17" s="207" customFormat="1" ht="62.25" customHeight="1" hidden="1">
      <c r="A33" s="78" t="s">
        <v>246</v>
      </c>
      <c r="B33" s="78" t="s">
        <v>242</v>
      </c>
      <c r="C33" s="109" t="s">
        <v>247</v>
      </c>
      <c r="D33" s="252"/>
      <c r="E33" s="252">
        <f t="shared" si="9"/>
        <v>0</v>
      </c>
      <c r="F33" s="252"/>
      <c r="G33" s="252"/>
      <c r="H33" s="252"/>
      <c r="I33" s="252"/>
      <c r="J33" s="252">
        <f t="shared" si="10"/>
        <v>0</v>
      </c>
      <c r="K33" s="252"/>
      <c r="L33" s="252"/>
      <c r="M33" s="252"/>
      <c r="N33" s="252"/>
      <c r="O33" s="252"/>
      <c r="P33" s="253">
        <f t="shared" si="2"/>
        <v>0</v>
      </c>
      <c r="Q33" s="206"/>
    </row>
    <row r="34" spans="1:17" s="207" customFormat="1" ht="59.25" customHeight="1">
      <c r="A34" s="78" t="s">
        <v>248</v>
      </c>
      <c r="B34" s="78" t="s">
        <v>242</v>
      </c>
      <c r="C34" s="109" t="s">
        <v>249</v>
      </c>
      <c r="D34" s="252">
        <v>270000</v>
      </c>
      <c r="E34" s="252">
        <f t="shared" si="9"/>
        <v>270000</v>
      </c>
      <c r="F34" s="252"/>
      <c r="G34" s="252"/>
      <c r="H34" s="252"/>
      <c r="I34" s="252"/>
      <c r="J34" s="252">
        <f t="shared" si="10"/>
        <v>0</v>
      </c>
      <c r="K34" s="252"/>
      <c r="L34" s="252"/>
      <c r="M34" s="252"/>
      <c r="N34" s="252"/>
      <c r="O34" s="252"/>
      <c r="P34" s="253">
        <f t="shared" si="2"/>
        <v>270000</v>
      </c>
      <c r="Q34" s="206"/>
    </row>
    <row r="35" spans="1:17" s="207" customFormat="1" ht="57.75" customHeight="1">
      <c r="A35" s="78" t="s">
        <v>250</v>
      </c>
      <c r="B35" s="78" t="s">
        <v>242</v>
      </c>
      <c r="C35" s="109" t="s">
        <v>249</v>
      </c>
      <c r="D35" s="252">
        <v>219245</v>
      </c>
      <c r="E35" s="252">
        <f t="shared" si="9"/>
        <v>219245</v>
      </c>
      <c r="F35" s="252"/>
      <c r="G35" s="252"/>
      <c r="H35" s="252"/>
      <c r="I35" s="252"/>
      <c r="J35" s="252">
        <f t="shared" si="10"/>
        <v>0</v>
      </c>
      <c r="K35" s="252"/>
      <c r="L35" s="252"/>
      <c r="M35" s="252"/>
      <c r="N35" s="252"/>
      <c r="O35" s="252"/>
      <c r="P35" s="253">
        <f t="shared" si="2"/>
        <v>219245</v>
      </c>
      <c r="Q35" s="206"/>
    </row>
    <row r="36" spans="1:17" s="207" customFormat="1" ht="33" customHeight="1">
      <c r="A36" s="78" t="s">
        <v>251</v>
      </c>
      <c r="B36" s="78" t="s">
        <v>242</v>
      </c>
      <c r="C36" s="109" t="s">
        <v>252</v>
      </c>
      <c r="D36" s="252">
        <v>29000</v>
      </c>
      <c r="E36" s="252">
        <f t="shared" si="9"/>
        <v>29000</v>
      </c>
      <c r="F36" s="252"/>
      <c r="G36" s="252"/>
      <c r="H36" s="252"/>
      <c r="I36" s="252"/>
      <c r="J36" s="252">
        <f t="shared" si="10"/>
        <v>0</v>
      </c>
      <c r="K36" s="252"/>
      <c r="L36" s="252"/>
      <c r="M36" s="252"/>
      <c r="N36" s="252"/>
      <c r="O36" s="252"/>
      <c r="P36" s="253">
        <f t="shared" si="2"/>
        <v>29000</v>
      </c>
      <c r="Q36" s="206"/>
    </row>
    <row r="37" spans="1:17" s="207" customFormat="1" ht="18" customHeight="1" hidden="1">
      <c r="A37" s="78" t="s">
        <v>253</v>
      </c>
      <c r="B37" s="78" t="s">
        <v>242</v>
      </c>
      <c r="C37" s="109" t="s">
        <v>254</v>
      </c>
      <c r="D37" s="252"/>
      <c r="E37" s="252">
        <f t="shared" si="9"/>
        <v>0</v>
      </c>
      <c r="F37" s="252"/>
      <c r="G37" s="252"/>
      <c r="H37" s="252"/>
      <c r="I37" s="252"/>
      <c r="J37" s="252">
        <f t="shared" si="10"/>
        <v>0</v>
      </c>
      <c r="K37" s="252"/>
      <c r="L37" s="252"/>
      <c r="M37" s="252"/>
      <c r="N37" s="252"/>
      <c r="O37" s="252"/>
      <c r="P37" s="253">
        <f t="shared" si="2"/>
        <v>0</v>
      </c>
      <c r="Q37" s="206"/>
    </row>
    <row r="38" spans="1:17" s="207" customFormat="1" ht="21" customHeight="1">
      <c r="A38" s="78" t="s">
        <v>253</v>
      </c>
      <c r="B38" s="78"/>
      <c r="C38" s="338" t="s">
        <v>254</v>
      </c>
      <c r="D38" s="252">
        <v>65000</v>
      </c>
      <c r="E38" s="252">
        <f t="shared" si="9"/>
        <v>65000</v>
      </c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3">
        <f t="shared" si="2"/>
        <v>65000</v>
      </c>
      <c r="Q38" s="206"/>
    </row>
    <row r="39" spans="1:17" s="207" customFormat="1" ht="54" customHeight="1">
      <c r="A39" s="78" t="s">
        <v>255</v>
      </c>
      <c r="B39" s="78" t="s">
        <v>242</v>
      </c>
      <c r="C39" s="109" t="s">
        <v>256</v>
      </c>
      <c r="D39" s="252">
        <v>150000</v>
      </c>
      <c r="E39" s="252">
        <f t="shared" si="9"/>
        <v>150000</v>
      </c>
      <c r="F39" s="252"/>
      <c r="G39" s="252"/>
      <c r="H39" s="252"/>
      <c r="I39" s="252"/>
      <c r="J39" s="252">
        <f t="shared" si="10"/>
        <v>0</v>
      </c>
      <c r="K39" s="252"/>
      <c r="L39" s="252"/>
      <c r="M39" s="252"/>
      <c r="N39" s="252"/>
      <c r="O39" s="252"/>
      <c r="P39" s="253">
        <f t="shared" si="2"/>
        <v>150000</v>
      </c>
      <c r="Q39" s="206"/>
    </row>
    <row r="40" spans="1:17" ht="57.75" customHeight="1">
      <c r="A40" s="78" t="s">
        <v>257</v>
      </c>
      <c r="B40" s="78" t="s">
        <v>242</v>
      </c>
      <c r="C40" s="109" t="s">
        <v>256</v>
      </c>
      <c r="D40" s="252">
        <v>100179</v>
      </c>
      <c r="E40" s="252">
        <f t="shared" si="9"/>
        <v>100179</v>
      </c>
      <c r="F40" s="176"/>
      <c r="G40" s="176"/>
      <c r="H40" s="176"/>
      <c r="I40" s="252"/>
      <c r="J40" s="252">
        <f t="shared" si="10"/>
        <v>0</v>
      </c>
      <c r="K40" s="176"/>
      <c r="L40" s="176"/>
      <c r="M40" s="176"/>
      <c r="N40" s="176"/>
      <c r="O40" s="176"/>
      <c r="P40" s="253">
        <f t="shared" si="2"/>
        <v>100179</v>
      </c>
      <c r="Q40" s="167"/>
    </row>
    <row r="41" spans="1:17" ht="15.75">
      <c r="A41" s="78" t="s">
        <v>258</v>
      </c>
      <c r="B41" s="78" t="s">
        <v>218</v>
      </c>
      <c r="C41" s="109" t="s">
        <v>259</v>
      </c>
      <c r="D41" s="252">
        <v>90000</v>
      </c>
      <c r="E41" s="252">
        <f t="shared" si="9"/>
        <v>90000</v>
      </c>
      <c r="F41" s="176"/>
      <c r="G41" s="176"/>
      <c r="H41" s="176"/>
      <c r="I41" s="185"/>
      <c r="J41" s="185">
        <f t="shared" si="10"/>
        <v>0</v>
      </c>
      <c r="K41" s="176"/>
      <c r="L41" s="176"/>
      <c r="M41" s="176"/>
      <c r="N41" s="176"/>
      <c r="O41" s="176"/>
      <c r="P41" s="253">
        <f t="shared" si="2"/>
        <v>90000</v>
      </c>
      <c r="Q41" s="167"/>
    </row>
    <row r="42" spans="1:17" ht="15.75">
      <c r="A42" s="78" t="s">
        <v>260</v>
      </c>
      <c r="B42" s="78" t="s">
        <v>218</v>
      </c>
      <c r="C42" s="109" t="s">
        <v>261</v>
      </c>
      <c r="D42" s="252">
        <v>65000</v>
      </c>
      <c r="E42" s="252">
        <f t="shared" si="9"/>
        <v>65000</v>
      </c>
      <c r="F42" s="176"/>
      <c r="G42" s="176"/>
      <c r="H42" s="176"/>
      <c r="I42" s="185"/>
      <c r="J42" s="185">
        <f t="shared" si="10"/>
        <v>0</v>
      </c>
      <c r="K42" s="176"/>
      <c r="L42" s="176"/>
      <c r="M42" s="176"/>
      <c r="N42" s="176"/>
      <c r="O42" s="176"/>
      <c r="P42" s="253">
        <f t="shared" si="2"/>
        <v>65000</v>
      </c>
      <c r="Q42" s="167"/>
    </row>
    <row r="43" spans="1:17" ht="15.75">
      <c r="A43" s="78" t="s">
        <v>262</v>
      </c>
      <c r="B43" s="78" t="s">
        <v>218</v>
      </c>
      <c r="C43" s="109" t="s">
        <v>263</v>
      </c>
      <c r="D43" s="252">
        <v>5550000</v>
      </c>
      <c r="E43" s="252">
        <f t="shared" si="9"/>
        <v>5550000</v>
      </c>
      <c r="F43" s="176"/>
      <c r="G43" s="176"/>
      <c r="H43" s="176"/>
      <c r="I43" s="185"/>
      <c r="J43" s="185">
        <f t="shared" si="10"/>
        <v>0</v>
      </c>
      <c r="K43" s="176"/>
      <c r="L43" s="176"/>
      <c r="M43" s="176"/>
      <c r="N43" s="176"/>
      <c r="O43" s="176"/>
      <c r="P43" s="253">
        <f t="shared" si="2"/>
        <v>5550000</v>
      </c>
      <c r="Q43" s="167"/>
    </row>
    <row r="44" spans="1:17" ht="15.75">
      <c r="A44" s="78" t="s">
        <v>264</v>
      </c>
      <c r="B44" s="78" t="s">
        <v>218</v>
      </c>
      <c r="C44" s="109" t="s">
        <v>265</v>
      </c>
      <c r="D44" s="252">
        <v>500000</v>
      </c>
      <c r="E44" s="252">
        <f t="shared" si="9"/>
        <v>500000</v>
      </c>
      <c r="F44" s="176"/>
      <c r="G44" s="176"/>
      <c r="H44" s="176"/>
      <c r="I44" s="185"/>
      <c r="J44" s="185">
        <f t="shared" si="10"/>
        <v>0</v>
      </c>
      <c r="K44" s="176"/>
      <c r="L44" s="176"/>
      <c r="M44" s="176"/>
      <c r="N44" s="176"/>
      <c r="O44" s="176"/>
      <c r="P44" s="253">
        <f t="shared" si="2"/>
        <v>500000</v>
      </c>
      <c r="Q44" s="167"/>
    </row>
    <row r="45" spans="1:17" ht="15.75">
      <c r="A45" s="78" t="s">
        <v>266</v>
      </c>
      <c r="B45" s="78"/>
      <c r="C45" s="109" t="s">
        <v>267</v>
      </c>
      <c r="D45" s="252">
        <v>1450000</v>
      </c>
      <c r="E45" s="252">
        <f t="shared" si="9"/>
        <v>1450000</v>
      </c>
      <c r="F45" s="176"/>
      <c r="G45" s="176"/>
      <c r="H45" s="176"/>
      <c r="I45" s="185"/>
      <c r="J45" s="185">
        <f t="shared" si="10"/>
        <v>0</v>
      </c>
      <c r="K45" s="176"/>
      <c r="L45" s="176"/>
      <c r="M45" s="176"/>
      <c r="N45" s="176"/>
      <c r="O45" s="176"/>
      <c r="P45" s="253">
        <f t="shared" si="2"/>
        <v>1450000</v>
      </c>
      <c r="Q45" s="167"/>
    </row>
    <row r="46" spans="1:17" ht="16.5" customHeight="1">
      <c r="A46" s="78" t="s">
        <v>268</v>
      </c>
      <c r="B46" s="78" t="s">
        <v>218</v>
      </c>
      <c r="C46" s="109" t="s">
        <v>269</v>
      </c>
      <c r="D46" s="252">
        <v>90000</v>
      </c>
      <c r="E46" s="252">
        <f t="shared" si="9"/>
        <v>90000</v>
      </c>
      <c r="F46" s="176"/>
      <c r="G46" s="176"/>
      <c r="H46" s="176"/>
      <c r="I46" s="185"/>
      <c r="J46" s="185">
        <f t="shared" si="10"/>
        <v>0</v>
      </c>
      <c r="K46" s="176"/>
      <c r="L46" s="176"/>
      <c r="M46" s="176"/>
      <c r="N46" s="176"/>
      <c r="O46" s="176"/>
      <c r="P46" s="253">
        <f t="shared" si="2"/>
        <v>90000</v>
      </c>
      <c r="Q46" s="167"/>
    </row>
    <row r="47" spans="1:17" ht="19.5" customHeight="1">
      <c r="A47" s="78" t="s">
        <v>270</v>
      </c>
      <c r="B47" s="78" t="s">
        <v>218</v>
      </c>
      <c r="C47" s="109" t="s">
        <v>271</v>
      </c>
      <c r="D47" s="252">
        <v>4163500</v>
      </c>
      <c r="E47" s="252">
        <f t="shared" si="9"/>
        <v>4163500</v>
      </c>
      <c r="F47" s="176"/>
      <c r="G47" s="176"/>
      <c r="H47" s="176"/>
      <c r="I47" s="185"/>
      <c r="J47" s="185">
        <f t="shared" si="10"/>
        <v>0</v>
      </c>
      <c r="K47" s="176"/>
      <c r="L47" s="176"/>
      <c r="M47" s="176"/>
      <c r="N47" s="176"/>
      <c r="O47" s="176"/>
      <c r="P47" s="253">
        <f t="shared" si="2"/>
        <v>4163500</v>
      </c>
      <c r="Q47" s="167"/>
    </row>
    <row r="48" spans="1:17" ht="25.5">
      <c r="A48" s="78" t="s">
        <v>272</v>
      </c>
      <c r="B48" s="78" t="s">
        <v>116</v>
      </c>
      <c r="C48" s="109" t="s">
        <v>273</v>
      </c>
      <c r="D48" s="252">
        <v>3773100</v>
      </c>
      <c r="E48" s="252">
        <f t="shared" si="9"/>
        <v>3773100</v>
      </c>
      <c r="F48" s="176"/>
      <c r="G48" s="176"/>
      <c r="H48" s="176"/>
      <c r="I48" s="185"/>
      <c r="J48" s="185">
        <f t="shared" si="10"/>
        <v>0</v>
      </c>
      <c r="K48" s="176"/>
      <c r="L48" s="176"/>
      <c r="M48" s="176"/>
      <c r="N48" s="176"/>
      <c r="O48" s="176"/>
      <c r="P48" s="253">
        <f t="shared" si="2"/>
        <v>3773100</v>
      </c>
      <c r="Q48" s="167"/>
    </row>
    <row r="49" spans="1:17" ht="25.5">
      <c r="A49" s="78" t="s">
        <v>274</v>
      </c>
      <c r="B49" s="78" t="s">
        <v>116</v>
      </c>
      <c r="C49" s="109" t="s">
        <v>275</v>
      </c>
      <c r="D49" s="252">
        <v>3523336</v>
      </c>
      <c r="E49" s="252">
        <f t="shared" si="9"/>
        <v>3523336</v>
      </c>
      <c r="F49" s="176"/>
      <c r="G49" s="176"/>
      <c r="H49" s="176"/>
      <c r="I49" s="185"/>
      <c r="J49" s="185">
        <f t="shared" si="10"/>
        <v>0</v>
      </c>
      <c r="K49" s="176"/>
      <c r="L49" s="176"/>
      <c r="M49" s="176"/>
      <c r="N49" s="176"/>
      <c r="O49" s="176"/>
      <c r="P49" s="253">
        <f t="shared" si="2"/>
        <v>3523336</v>
      </c>
      <c r="Q49" s="167"/>
    </row>
    <row r="50" spans="1:17" ht="15.75">
      <c r="A50" s="78" t="s">
        <v>137</v>
      </c>
      <c r="B50" s="208"/>
      <c r="C50" s="109" t="s">
        <v>153</v>
      </c>
      <c r="D50" s="252">
        <v>156702</v>
      </c>
      <c r="E50" s="252">
        <f t="shared" si="9"/>
        <v>156702</v>
      </c>
      <c r="F50" s="176"/>
      <c r="G50" s="176"/>
      <c r="H50" s="176"/>
      <c r="I50" s="185"/>
      <c r="J50" s="185">
        <f t="shared" si="10"/>
        <v>0</v>
      </c>
      <c r="K50" s="176"/>
      <c r="L50" s="176"/>
      <c r="M50" s="176"/>
      <c r="N50" s="176"/>
      <c r="O50" s="176"/>
      <c r="P50" s="253">
        <f t="shared" si="2"/>
        <v>156702</v>
      </c>
      <c r="Q50" s="167"/>
    </row>
    <row r="51" spans="1:17" ht="15.75">
      <c r="A51" s="78" t="s">
        <v>421</v>
      </c>
      <c r="B51" s="208"/>
      <c r="C51" s="240" t="s">
        <v>422</v>
      </c>
      <c r="D51" s="252">
        <v>506500</v>
      </c>
      <c r="E51" s="252">
        <f t="shared" si="9"/>
        <v>506500</v>
      </c>
      <c r="F51" s="176"/>
      <c r="G51" s="176"/>
      <c r="H51" s="176"/>
      <c r="I51" s="185"/>
      <c r="J51" s="185"/>
      <c r="K51" s="176"/>
      <c r="L51" s="176"/>
      <c r="M51" s="176"/>
      <c r="N51" s="176"/>
      <c r="O51" s="176"/>
      <c r="P51" s="253">
        <f t="shared" si="2"/>
        <v>506500</v>
      </c>
      <c r="Q51" s="167"/>
    </row>
    <row r="52" spans="1:17" ht="15.75">
      <c r="A52" s="78" t="s">
        <v>276</v>
      </c>
      <c r="B52" s="208"/>
      <c r="C52" s="109" t="s">
        <v>277</v>
      </c>
      <c r="D52" s="252">
        <v>3700</v>
      </c>
      <c r="E52" s="252">
        <f t="shared" si="9"/>
        <v>3700</v>
      </c>
      <c r="F52" s="176"/>
      <c r="G52" s="176"/>
      <c r="H52" s="176"/>
      <c r="I52" s="185"/>
      <c r="J52" s="185">
        <f t="shared" si="10"/>
        <v>0</v>
      </c>
      <c r="K52" s="176"/>
      <c r="L52" s="176"/>
      <c r="M52" s="176"/>
      <c r="N52" s="176"/>
      <c r="O52" s="176"/>
      <c r="P52" s="253">
        <f t="shared" si="2"/>
        <v>3700</v>
      </c>
      <c r="Q52" s="167"/>
    </row>
    <row r="53" spans="1:17" ht="15.75">
      <c r="A53" s="78" t="s">
        <v>138</v>
      </c>
      <c r="B53" s="208"/>
      <c r="C53" s="97" t="s">
        <v>140</v>
      </c>
      <c r="D53" s="252">
        <v>5000</v>
      </c>
      <c r="E53" s="252">
        <f t="shared" si="9"/>
        <v>5000</v>
      </c>
      <c r="F53" s="176"/>
      <c r="G53" s="176"/>
      <c r="H53" s="176"/>
      <c r="I53" s="185"/>
      <c r="J53" s="185">
        <f t="shared" si="10"/>
        <v>0</v>
      </c>
      <c r="K53" s="176"/>
      <c r="L53" s="176"/>
      <c r="M53" s="176"/>
      <c r="N53" s="176"/>
      <c r="O53" s="176"/>
      <c r="P53" s="253">
        <f t="shared" si="2"/>
        <v>5000</v>
      </c>
      <c r="Q53" s="167"/>
    </row>
    <row r="54" spans="1:17" ht="18.75" customHeight="1">
      <c r="A54" s="78" t="s">
        <v>167</v>
      </c>
      <c r="B54" s="208"/>
      <c r="C54" s="97" t="s">
        <v>168</v>
      </c>
      <c r="D54" s="252">
        <v>285000</v>
      </c>
      <c r="E54" s="252">
        <f t="shared" si="9"/>
        <v>285000</v>
      </c>
      <c r="F54" s="176">
        <v>217250</v>
      </c>
      <c r="G54" s="176">
        <v>9100</v>
      </c>
      <c r="H54" s="176"/>
      <c r="I54" s="185"/>
      <c r="J54" s="185">
        <f t="shared" si="10"/>
        <v>0</v>
      </c>
      <c r="K54" s="176"/>
      <c r="L54" s="176"/>
      <c r="M54" s="176"/>
      <c r="N54" s="176"/>
      <c r="O54" s="176"/>
      <c r="P54" s="253">
        <f t="shared" si="2"/>
        <v>285000</v>
      </c>
      <c r="Q54" s="167"/>
    </row>
    <row r="55" spans="1:17" ht="20.25" customHeight="1">
      <c r="A55" s="78" t="s">
        <v>169</v>
      </c>
      <c r="B55" s="208"/>
      <c r="C55" s="97" t="s">
        <v>170</v>
      </c>
      <c r="D55" s="252">
        <v>5000</v>
      </c>
      <c r="E55" s="252">
        <f t="shared" si="9"/>
        <v>5000</v>
      </c>
      <c r="F55" s="176"/>
      <c r="G55" s="176"/>
      <c r="H55" s="176"/>
      <c r="I55" s="185"/>
      <c r="J55" s="185">
        <f t="shared" si="10"/>
        <v>0</v>
      </c>
      <c r="K55" s="176"/>
      <c r="L55" s="176"/>
      <c r="M55" s="176"/>
      <c r="N55" s="176"/>
      <c r="O55" s="176"/>
      <c r="P55" s="253">
        <f t="shared" si="2"/>
        <v>5000</v>
      </c>
      <c r="Q55" s="167"/>
    </row>
    <row r="56" spans="1:17" ht="20.25" customHeight="1">
      <c r="A56" s="78" t="s">
        <v>171</v>
      </c>
      <c r="B56" s="208"/>
      <c r="C56" s="97" t="s">
        <v>172</v>
      </c>
      <c r="D56" s="252">
        <v>4500</v>
      </c>
      <c r="E56" s="252">
        <f t="shared" si="9"/>
        <v>4500</v>
      </c>
      <c r="F56" s="176"/>
      <c r="G56" s="176"/>
      <c r="H56" s="176"/>
      <c r="I56" s="185"/>
      <c r="J56" s="185">
        <f t="shared" si="10"/>
        <v>0</v>
      </c>
      <c r="K56" s="176"/>
      <c r="L56" s="176"/>
      <c r="M56" s="176"/>
      <c r="N56" s="176"/>
      <c r="O56" s="176"/>
      <c r="P56" s="253">
        <f t="shared" si="2"/>
        <v>4500</v>
      </c>
      <c r="Q56" s="167"/>
    </row>
    <row r="57" spans="1:17" ht="30" customHeight="1">
      <c r="A57" s="78" t="s">
        <v>173</v>
      </c>
      <c r="B57" s="208"/>
      <c r="C57" s="108" t="s">
        <v>208</v>
      </c>
      <c r="D57" s="252">
        <v>4000</v>
      </c>
      <c r="E57" s="252">
        <f t="shared" si="9"/>
        <v>4000</v>
      </c>
      <c r="F57" s="176"/>
      <c r="G57" s="176"/>
      <c r="H57" s="176"/>
      <c r="I57" s="185"/>
      <c r="J57" s="185">
        <f t="shared" si="10"/>
        <v>0</v>
      </c>
      <c r="K57" s="176"/>
      <c r="L57" s="176"/>
      <c r="M57" s="176"/>
      <c r="N57" s="176"/>
      <c r="O57" s="176"/>
      <c r="P57" s="253">
        <f t="shared" si="2"/>
        <v>4000</v>
      </c>
      <c r="Q57" s="167"/>
    </row>
    <row r="58" spans="1:17" ht="17.25" customHeight="1">
      <c r="A58" s="173" t="s">
        <v>392</v>
      </c>
      <c r="B58" s="174" t="s">
        <v>390</v>
      </c>
      <c r="C58" s="175" t="s">
        <v>393</v>
      </c>
      <c r="D58" s="252">
        <v>3000</v>
      </c>
      <c r="E58" s="252">
        <f t="shared" si="9"/>
        <v>3000</v>
      </c>
      <c r="F58" s="176"/>
      <c r="G58" s="176"/>
      <c r="H58" s="176"/>
      <c r="I58" s="185"/>
      <c r="J58" s="185">
        <f t="shared" si="10"/>
        <v>0</v>
      </c>
      <c r="K58" s="176"/>
      <c r="L58" s="176"/>
      <c r="M58" s="176"/>
      <c r="N58" s="176"/>
      <c r="O58" s="176"/>
      <c r="P58" s="253">
        <f t="shared" si="2"/>
        <v>3000</v>
      </c>
      <c r="Q58" s="167"/>
    </row>
    <row r="59" spans="1:17" ht="36.75" customHeight="1">
      <c r="A59" s="173" t="s">
        <v>394</v>
      </c>
      <c r="B59" s="174" t="s">
        <v>390</v>
      </c>
      <c r="C59" s="175" t="s">
        <v>395</v>
      </c>
      <c r="D59" s="252">
        <v>104000</v>
      </c>
      <c r="E59" s="252">
        <f t="shared" si="9"/>
        <v>104000</v>
      </c>
      <c r="F59" s="176"/>
      <c r="G59" s="176"/>
      <c r="H59" s="176"/>
      <c r="I59" s="185"/>
      <c r="J59" s="185">
        <f t="shared" si="10"/>
        <v>0</v>
      </c>
      <c r="K59" s="176"/>
      <c r="L59" s="176"/>
      <c r="M59" s="176"/>
      <c r="N59" s="176"/>
      <c r="O59" s="176"/>
      <c r="P59" s="253">
        <f t="shared" si="2"/>
        <v>104000</v>
      </c>
      <c r="Q59" s="167"/>
    </row>
    <row r="60" spans="1:17" ht="33" customHeight="1">
      <c r="A60" s="173" t="s">
        <v>406</v>
      </c>
      <c r="B60" s="174" t="s">
        <v>389</v>
      </c>
      <c r="C60" s="109" t="s">
        <v>280</v>
      </c>
      <c r="D60" s="252">
        <v>2891888</v>
      </c>
      <c r="E60" s="252">
        <f t="shared" si="9"/>
        <v>2891888</v>
      </c>
      <c r="F60" s="176">
        <v>2159980</v>
      </c>
      <c r="G60" s="176">
        <v>197900</v>
      </c>
      <c r="H60" s="176"/>
      <c r="I60" s="252">
        <v>295000</v>
      </c>
      <c r="J60" s="252">
        <f t="shared" si="10"/>
        <v>288000</v>
      </c>
      <c r="K60" s="176">
        <v>22000</v>
      </c>
      <c r="L60" s="176"/>
      <c r="M60" s="176">
        <v>7000</v>
      </c>
      <c r="N60" s="176"/>
      <c r="O60" s="176"/>
      <c r="P60" s="253">
        <f t="shared" si="2"/>
        <v>3186888</v>
      </c>
      <c r="Q60" s="167"/>
    </row>
    <row r="61" spans="1:17" ht="39" customHeight="1">
      <c r="A61" s="173" t="s">
        <v>407</v>
      </c>
      <c r="B61" s="174"/>
      <c r="C61" s="109" t="s">
        <v>283</v>
      </c>
      <c r="D61" s="252">
        <v>81000</v>
      </c>
      <c r="E61" s="252">
        <f t="shared" si="9"/>
        <v>81000</v>
      </c>
      <c r="F61" s="176"/>
      <c r="G61" s="176"/>
      <c r="H61" s="176"/>
      <c r="I61" s="185"/>
      <c r="J61" s="185">
        <f t="shared" si="10"/>
        <v>0</v>
      </c>
      <c r="K61" s="176"/>
      <c r="L61" s="176"/>
      <c r="M61" s="176"/>
      <c r="N61" s="176"/>
      <c r="O61" s="176"/>
      <c r="P61" s="253">
        <f t="shared" si="2"/>
        <v>81000</v>
      </c>
      <c r="Q61" s="167"/>
    </row>
    <row r="62" spans="1:17" ht="18.75" customHeight="1">
      <c r="A62" s="173" t="s">
        <v>396</v>
      </c>
      <c r="B62" s="174" t="s">
        <v>397</v>
      </c>
      <c r="C62" s="175" t="s">
        <v>2</v>
      </c>
      <c r="D62" s="252">
        <v>40000</v>
      </c>
      <c r="E62" s="252">
        <f t="shared" si="9"/>
        <v>40000</v>
      </c>
      <c r="F62" s="176"/>
      <c r="G62" s="176"/>
      <c r="H62" s="176"/>
      <c r="I62" s="185"/>
      <c r="J62" s="185">
        <f t="shared" si="10"/>
        <v>0</v>
      </c>
      <c r="K62" s="176"/>
      <c r="L62" s="176"/>
      <c r="M62" s="176"/>
      <c r="N62" s="176"/>
      <c r="O62" s="176"/>
      <c r="P62" s="253">
        <f t="shared" si="2"/>
        <v>40000</v>
      </c>
      <c r="Q62" s="167"/>
    </row>
    <row r="63" spans="1:17" ht="15.75" customHeight="1">
      <c r="A63" s="173" t="s">
        <v>408</v>
      </c>
      <c r="B63" s="174" t="s">
        <v>389</v>
      </c>
      <c r="C63" s="109" t="s">
        <v>285</v>
      </c>
      <c r="D63" s="252">
        <v>3004000</v>
      </c>
      <c r="E63" s="252">
        <f t="shared" si="9"/>
        <v>3004000</v>
      </c>
      <c r="F63" s="176"/>
      <c r="G63" s="176"/>
      <c r="H63" s="176"/>
      <c r="I63" s="185"/>
      <c r="J63" s="185">
        <f t="shared" si="10"/>
        <v>0</v>
      </c>
      <c r="K63" s="176"/>
      <c r="L63" s="176"/>
      <c r="M63" s="176"/>
      <c r="N63" s="176"/>
      <c r="O63" s="176"/>
      <c r="P63" s="253">
        <f t="shared" si="2"/>
        <v>3004000</v>
      </c>
      <c r="Q63" s="167"/>
    </row>
    <row r="64" spans="1:17" ht="15.75">
      <c r="A64" s="177" t="s">
        <v>3</v>
      </c>
      <c r="B64" s="178" t="s">
        <v>372</v>
      </c>
      <c r="C64" s="171" t="s">
        <v>4</v>
      </c>
      <c r="D64" s="172">
        <f>SUM(D65:D67)</f>
        <v>2808475</v>
      </c>
      <c r="E64" s="172">
        <f aca="true" t="shared" si="11" ref="E64:O64">SUM(E65:E67)</f>
        <v>2808475</v>
      </c>
      <c r="F64" s="172">
        <f t="shared" si="11"/>
        <v>1781610</v>
      </c>
      <c r="G64" s="172">
        <f t="shared" si="11"/>
        <v>489300</v>
      </c>
      <c r="H64" s="172">
        <f t="shared" si="11"/>
        <v>0</v>
      </c>
      <c r="I64" s="172">
        <f t="shared" si="11"/>
        <v>211900</v>
      </c>
      <c r="J64" s="172">
        <f t="shared" si="11"/>
        <v>115900</v>
      </c>
      <c r="K64" s="172">
        <f t="shared" si="11"/>
        <v>13900</v>
      </c>
      <c r="L64" s="172">
        <f t="shared" si="11"/>
        <v>0</v>
      </c>
      <c r="M64" s="172">
        <f t="shared" si="11"/>
        <v>96000</v>
      </c>
      <c r="N64" s="172">
        <f t="shared" si="11"/>
        <v>48000</v>
      </c>
      <c r="O64" s="172">
        <f t="shared" si="11"/>
        <v>48000</v>
      </c>
      <c r="P64" s="172">
        <f t="shared" si="2"/>
        <v>3020375</v>
      </c>
      <c r="Q64" s="167"/>
    </row>
    <row r="65" spans="1:17" ht="15">
      <c r="A65" s="173" t="s">
        <v>6</v>
      </c>
      <c r="B65" s="179" t="s">
        <v>291</v>
      </c>
      <c r="C65" s="175" t="s">
        <v>7</v>
      </c>
      <c r="D65" s="252">
        <v>1573197</v>
      </c>
      <c r="E65" s="176">
        <f>D65-H65</f>
        <v>1573197</v>
      </c>
      <c r="F65" s="176">
        <v>1150360</v>
      </c>
      <c r="G65" s="176">
        <v>123210</v>
      </c>
      <c r="H65" s="176"/>
      <c r="I65" s="252">
        <v>35000</v>
      </c>
      <c r="J65" s="176">
        <f>I65-M65</f>
        <v>5000</v>
      </c>
      <c r="K65" s="176"/>
      <c r="L65" s="176"/>
      <c r="M65" s="176">
        <v>30000</v>
      </c>
      <c r="N65" s="176">
        <v>30000</v>
      </c>
      <c r="O65" s="176">
        <v>30000</v>
      </c>
      <c r="P65" s="253">
        <f t="shared" si="2"/>
        <v>1608197</v>
      </c>
      <c r="Q65" s="167"/>
    </row>
    <row r="66" spans="1:17" ht="18.75" customHeight="1">
      <c r="A66" s="173" t="s">
        <v>409</v>
      </c>
      <c r="B66" s="174" t="s">
        <v>291</v>
      </c>
      <c r="C66" s="109" t="s">
        <v>295</v>
      </c>
      <c r="D66" s="252">
        <v>998198</v>
      </c>
      <c r="E66" s="176">
        <f>D66-H66</f>
        <v>998198</v>
      </c>
      <c r="F66" s="176">
        <v>450695</v>
      </c>
      <c r="G66" s="176">
        <v>366090</v>
      </c>
      <c r="H66" s="176"/>
      <c r="I66" s="252">
        <v>158900</v>
      </c>
      <c r="J66" s="176">
        <f>I66-M66</f>
        <v>110900</v>
      </c>
      <c r="K66" s="176">
        <v>13900</v>
      </c>
      <c r="L66" s="176"/>
      <c r="M66" s="176">
        <v>48000</v>
      </c>
      <c r="N66" s="176"/>
      <c r="O66" s="176"/>
      <c r="P66" s="253">
        <f t="shared" si="2"/>
        <v>1157098</v>
      </c>
      <c r="Q66" s="167"/>
    </row>
    <row r="67" spans="1:17" ht="15.75">
      <c r="A67" s="173" t="s">
        <v>8</v>
      </c>
      <c r="B67" s="174" t="s">
        <v>5</v>
      </c>
      <c r="C67" s="175" t="s">
        <v>9</v>
      </c>
      <c r="D67" s="252">
        <v>237080</v>
      </c>
      <c r="E67" s="176">
        <f>D67-H67</f>
        <v>237080</v>
      </c>
      <c r="F67" s="176">
        <v>180555</v>
      </c>
      <c r="G67" s="176"/>
      <c r="H67" s="176"/>
      <c r="I67" s="185">
        <v>18000</v>
      </c>
      <c r="J67" s="176">
        <f>I67-M67</f>
        <v>0</v>
      </c>
      <c r="K67" s="176"/>
      <c r="L67" s="176"/>
      <c r="M67" s="176">
        <v>18000</v>
      </c>
      <c r="N67" s="176">
        <v>18000</v>
      </c>
      <c r="O67" s="176">
        <v>18000</v>
      </c>
      <c r="P67" s="253">
        <f t="shared" si="2"/>
        <v>255080</v>
      </c>
      <c r="Q67" s="167"/>
    </row>
    <row r="68" spans="1:17" ht="15.75" hidden="1">
      <c r="A68" s="177" t="s">
        <v>10</v>
      </c>
      <c r="B68" s="178" t="s">
        <v>372</v>
      </c>
      <c r="C68" s="171" t="s">
        <v>11</v>
      </c>
      <c r="D68" s="172">
        <f>D69</f>
        <v>0</v>
      </c>
      <c r="E68" s="172">
        <f aca="true" t="shared" si="12" ref="E68:O68">E69</f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  <c r="M68" s="172">
        <f t="shared" si="12"/>
        <v>0</v>
      </c>
      <c r="N68" s="172">
        <f t="shared" si="12"/>
        <v>0</v>
      </c>
      <c r="O68" s="172">
        <f t="shared" si="12"/>
        <v>0</v>
      </c>
      <c r="P68" s="172">
        <f t="shared" si="2"/>
        <v>0</v>
      </c>
      <c r="Q68" s="167"/>
    </row>
    <row r="69" spans="1:17" ht="15.75" hidden="1">
      <c r="A69" s="173" t="s">
        <v>12</v>
      </c>
      <c r="B69" s="174" t="s">
        <v>219</v>
      </c>
      <c r="C69" s="175" t="s">
        <v>13</v>
      </c>
      <c r="D69" s="252"/>
      <c r="E69" s="176">
        <f>D69-H69</f>
        <v>0</v>
      </c>
      <c r="F69" s="176"/>
      <c r="G69" s="176"/>
      <c r="H69" s="176"/>
      <c r="I69" s="185"/>
      <c r="J69" s="176">
        <f>I69-M69</f>
        <v>0</v>
      </c>
      <c r="K69" s="176"/>
      <c r="L69" s="176"/>
      <c r="M69" s="176"/>
      <c r="N69" s="176"/>
      <c r="O69" s="176"/>
      <c r="P69" s="253">
        <f t="shared" si="2"/>
        <v>0</v>
      </c>
      <c r="Q69" s="167"/>
    </row>
    <row r="70" spans="1:17" ht="15.75">
      <c r="A70" s="177" t="s">
        <v>14</v>
      </c>
      <c r="B70" s="178" t="s">
        <v>372</v>
      </c>
      <c r="C70" s="171" t="s">
        <v>15</v>
      </c>
      <c r="D70" s="172">
        <f>D71</f>
        <v>30000</v>
      </c>
      <c r="E70" s="172">
        <f aca="true" t="shared" si="13" ref="E70:O70">E71</f>
        <v>30000</v>
      </c>
      <c r="F70" s="172">
        <f t="shared" si="13"/>
        <v>0</v>
      </c>
      <c r="G70" s="172">
        <f t="shared" si="13"/>
        <v>0</v>
      </c>
      <c r="H70" s="172">
        <f t="shared" si="13"/>
        <v>0</v>
      </c>
      <c r="I70" s="172">
        <f t="shared" si="13"/>
        <v>0</v>
      </c>
      <c r="J70" s="172">
        <f t="shared" si="13"/>
        <v>0</v>
      </c>
      <c r="K70" s="172">
        <f t="shared" si="13"/>
        <v>0</v>
      </c>
      <c r="L70" s="172">
        <f t="shared" si="13"/>
        <v>0</v>
      </c>
      <c r="M70" s="172">
        <f t="shared" si="13"/>
        <v>0</v>
      </c>
      <c r="N70" s="172">
        <f t="shared" si="13"/>
        <v>0</v>
      </c>
      <c r="O70" s="172">
        <f t="shared" si="13"/>
        <v>0</v>
      </c>
      <c r="P70" s="172">
        <f t="shared" si="2"/>
        <v>30000</v>
      </c>
      <c r="Q70" s="167"/>
    </row>
    <row r="71" spans="1:17" ht="15" customHeight="1">
      <c r="A71" s="173" t="s">
        <v>16</v>
      </c>
      <c r="B71" s="174" t="s">
        <v>17</v>
      </c>
      <c r="C71" s="175" t="s">
        <v>18</v>
      </c>
      <c r="D71" s="252">
        <v>30000</v>
      </c>
      <c r="E71" s="176">
        <f>D71-H71</f>
        <v>30000</v>
      </c>
      <c r="F71" s="176"/>
      <c r="G71" s="176"/>
      <c r="H71" s="176"/>
      <c r="I71" s="185"/>
      <c r="J71" s="176">
        <f>I71-M71</f>
        <v>0</v>
      </c>
      <c r="K71" s="176"/>
      <c r="L71" s="176"/>
      <c r="M71" s="176"/>
      <c r="N71" s="176"/>
      <c r="O71" s="176"/>
      <c r="P71" s="253">
        <f t="shared" si="2"/>
        <v>30000</v>
      </c>
      <c r="Q71" s="167"/>
    </row>
    <row r="72" spans="1:17" ht="15.75" hidden="1">
      <c r="A72" s="177" t="s">
        <v>19</v>
      </c>
      <c r="B72" s="178" t="s">
        <v>372</v>
      </c>
      <c r="C72" s="171" t="s">
        <v>20</v>
      </c>
      <c r="D72" s="172">
        <f>D73+D74+D75</f>
        <v>0</v>
      </c>
      <c r="E72" s="172">
        <f aca="true" t="shared" si="14" ref="E72:O72">E73+E74+E75</f>
        <v>0</v>
      </c>
      <c r="F72" s="172">
        <f t="shared" si="14"/>
        <v>0</v>
      </c>
      <c r="G72" s="172">
        <f t="shared" si="14"/>
        <v>0</v>
      </c>
      <c r="H72" s="172">
        <f t="shared" si="14"/>
        <v>0</v>
      </c>
      <c r="I72" s="172">
        <f t="shared" si="14"/>
        <v>0</v>
      </c>
      <c r="J72" s="172">
        <f t="shared" si="14"/>
        <v>0</v>
      </c>
      <c r="K72" s="172">
        <f t="shared" si="14"/>
        <v>0</v>
      </c>
      <c r="L72" s="172">
        <f t="shared" si="14"/>
        <v>0</v>
      </c>
      <c r="M72" s="172">
        <f t="shared" si="14"/>
        <v>0</v>
      </c>
      <c r="N72" s="172">
        <f t="shared" si="14"/>
        <v>0</v>
      </c>
      <c r="O72" s="172">
        <f t="shared" si="14"/>
        <v>0</v>
      </c>
      <c r="P72" s="172">
        <f t="shared" si="2"/>
        <v>0</v>
      </c>
      <c r="Q72" s="167"/>
    </row>
    <row r="73" spans="1:17" ht="15.75" hidden="1">
      <c r="A73" s="173" t="s">
        <v>21</v>
      </c>
      <c r="B73" s="174" t="s">
        <v>22</v>
      </c>
      <c r="C73" s="175" t="s">
        <v>23</v>
      </c>
      <c r="D73" s="185"/>
      <c r="E73" s="176">
        <f>D73-H73</f>
        <v>0</v>
      </c>
      <c r="F73" s="176"/>
      <c r="G73" s="176"/>
      <c r="H73" s="176"/>
      <c r="I73" s="185"/>
      <c r="J73" s="176">
        <f>I73-M73</f>
        <v>0</v>
      </c>
      <c r="K73" s="176"/>
      <c r="L73" s="176"/>
      <c r="M73" s="176"/>
      <c r="N73" s="176"/>
      <c r="O73" s="176"/>
      <c r="P73" s="253">
        <f t="shared" si="2"/>
        <v>0</v>
      </c>
      <c r="Q73" s="167"/>
    </row>
    <row r="74" spans="1:17" ht="15.75" hidden="1">
      <c r="A74" s="173" t="s">
        <v>410</v>
      </c>
      <c r="B74" s="174" t="s">
        <v>24</v>
      </c>
      <c r="C74" s="175" t="s">
        <v>134</v>
      </c>
      <c r="D74" s="185"/>
      <c r="E74" s="176">
        <f>D74-H74</f>
        <v>0</v>
      </c>
      <c r="F74" s="176"/>
      <c r="G74" s="176"/>
      <c r="H74" s="176"/>
      <c r="I74" s="252"/>
      <c r="J74" s="176">
        <f>I74-M74</f>
        <v>0</v>
      </c>
      <c r="K74" s="176"/>
      <c r="L74" s="176"/>
      <c r="M74" s="176"/>
      <c r="N74" s="176"/>
      <c r="O74" s="176"/>
      <c r="P74" s="253">
        <f t="shared" si="2"/>
        <v>0</v>
      </c>
      <c r="Q74" s="167"/>
    </row>
    <row r="75" spans="1:17" ht="15.75" hidden="1">
      <c r="A75" s="173">
        <v>150122</v>
      </c>
      <c r="B75" s="174"/>
      <c r="C75" s="175" t="s">
        <v>411</v>
      </c>
      <c r="D75" s="185"/>
      <c r="E75" s="176">
        <f>D75-H75</f>
        <v>0</v>
      </c>
      <c r="F75" s="176"/>
      <c r="G75" s="176"/>
      <c r="H75" s="176"/>
      <c r="I75" s="185"/>
      <c r="J75" s="176">
        <f>I75-M75</f>
        <v>0</v>
      </c>
      <c r="K75" s="176"/>
      <c r="L75" s="176"/>
      <c r="M75" s="176"/>
      <c r="N75" s="176"/>
      <c r="O75" s="176"/>
      <c r="P75" s="253"/>
      <c r="Q75" s="167"/>
    </row>
    <row r="76" spans="1:17" s="107" customFormat="1" ht="15.75" hidden="1">
      <c r="A76" s="177" t="s">
        <v>32</v>
      </c>
      <c r="B76" s="178" t="s">
        <v>372</v>
      </c>
      <c r="C76" s="254" t="s">
        <v>33</v>
      </c>
      <c r="D76" s="172">
        <f>D77</f>
        <v>0</v>
      </c>
      <c r="E76" s="172">
        <f aca="true" t="shared" si="15" ref="E76:O76">E77</f>
        <v>0</v>
      </c>
      <c r="F76" s="172">
        <f t="shared" si="15"/>
        <v>0</v>
      </c>
      <c r="G76" s="172">
        <f t="shared" si="15"/>
        <v>0</v>
      </c>
      <c r="H76" s="172">
        <f t="shared" si="15"/>
        <v>0</v>
      </c>
      <c r="I76" s="172">
        <f t="shared" si="15"/>
        <v>0</v>
      </c>
      <c r="J76" s="172">
        <f t="shared" si="15"/>
        <v>0</v>
      </c>
      <c r="K76" s="172">
        <f t="shared" si="15"/>
        <v>0</v>
      </c>
      <c r="L76" s="172">
        <f t="shared" si="15"/>
        <v>0</v>
      </c>
      <c r="M76" s="172">
        <f t="shared" si="15"/>
        <v>0</v>
      </c>
      <c r="N76" s="172">
        <f t="shared" si="15"/>
        <v>0</v>
      </c>
      <c r="O76" s="172">
        <f t="shared" si="15"/>
        <v>0</v>
      </c>
      <c r="P76" s="172">
        <f t="shared" si="2"/>
        <v>0</v>
      </c>
      <c r="Q76" s="255"/>
    </row>
    <row r="77" spans="1:17" ht="30" customHeight="1" hidden="1">
      <c r="A77" s="173">
        <v>160903</v>
      </c>
      <c r="B77" s="174"/>
      <c r="C77" s="111" t="s">
        <v>156</v>
      </c>
      <c r="D77" s="252"/>
      <c r="E77" s="176">
        <f>D77-H77</f>
        <v>0</v>
      </c>
      <c r="F77" s="176"/>
      <c r="G77" s="176"/>
      <c r="H77" s="176"/>
      <c r="I77" s="185"/>
      <c r="J77" s="176">
        <f>I77-M77</f>
        <v>0</v>
      </c>
      <c r="K77" s="176"/>
      <c r="L77" s="176"/>
      <c r="M77" s="176"/>
      <c r="N77" s="176"/>
      <c r="O77" s="176"/>
      <c r="P77" s="253">
        <f t="shared" si="2"/>
        <v>0</v>
      </c>
      <c r="Q77" s="167"/>
    </row>
    <row r="78" spans="1:17" ht="25.5" hidden="1">
      <c r="A78" s="177" t="s">
        <v>412</v>
      </c>
      <c r="B78" s="209"/>
      <c r="C78" s="210" t="s">
        <v>326</v>
      </c>
      <c r="D78" s="172">
        <f>D79+D80</f>
        <v>0</v>
      </c>
      <c r="E78" s="172">
        <f aca="true" t="shared" si="16" ref="E78:O78">E79+E80</f>
        <v>0</v>
      </c>
      <c r="F78" s="172">
        <f t="shared" si="16"/>
        <v>0</v>
      </c>
      <c r="G78" s="172">
        <f t="shared" si="16"/>
        <v>0</v>
      </c>
      <c r="H78" s="172">
        <f t="shared" si="16"/>
        <v>0</v>
      </c>
      <c r="I78" s="172">
        <f t="shared" si="16"/>
        <v>0</v>
      </c>
      <c r="J78" s="172">
        <f t="shared" si="16"/>
        <v>0</v>
      </c>
      <c r="K78" s="172">
        <f t="shared" si="16"/>
        <v>0</v>
      </c>
      <c r="L78" s="172">
        <f t="shared" si="16"/>
        <v>0</v>
      </c>
      <c r="M78" s="172">
        <f t="shared" si="16"/>
        <v>0</v>
      </c>
      <c r="N78" s="172">
        <f t="shared" si="16"/>
        <v>0</v>
      </c>
      <c r="O78" s="172">
        <f t="shared" si="16"/>
        <v>0</v>
      </c>
      <c r="P78" s="172">
        <f t="shared" si="2"/>
        <v>0</v>
      </c>
      <c r="Q78" s="167"/>
    </row>
    <row r="79" spans="1:17" ht="32.25" customHeight="1" hidden="1">
      <c r="A79" s="78" t="s">
        <v>286</v>
      </c>
      <c r="B79" s="174"/>
      <c r="C79" s="109" t="s">
        <v>287</v>
      </c>
      <c r="D79" s="252"/>
      <c r="E79" s="176">
        <f>D79-H79</f>
        <v>0</v>
      </c>
      <c r="F79" s="176"/>
      <c r="G79" s="176"/>
      <c r="H79" s="176"/>
      <c r="I79" s="185"/>
      <c r="J79" s="176">
        <f>I79-M79</f>
        <v>0</v>
      </c>
      <c r="K79" s="176"/>
      <c r="L79" s="176"/>
      <c r="M79" s="176"/>
      <c r="N79" s="176"/>
      <c r="O79" s="176"/>
      <c r="P79" s="253">
        <f t="shared" si="2"/>
        <v>0</v>
      </c>
      <c r="Q79" s="167"/>
    </row>
    <row r="80" spans="1:17" ht="30.75" customHeight="1" hidden="1">
      <c r="A80" s="78" t="s">
        <v>288</v>
      </c>
      <c r="B80" s="174"/>
      <c r="C80" s="109" t="s">
        <v>289</v>
      </c>
      <c r="D80" s="252"/>
      <c r="E80" s="176">
        <f>D80-H80</f>
        <v>0</v>
      </c>
      <c r="F80" s="176"/>
      <c r="G80" s="176"/>
      <c r="H80" s="176"/>
      <c r="I80" s="185"/>
      <c r="J80" s="176"/>
      <c r="K80" s="176"/>
      <c r="L80" s="176"/>
      <c r="M80" s="176"/>
      <c r="N80" s="176"/>
      <c r="O80" s="176"/>
      <c r="P80" s="253">
        <f t="shared" si="2"/>
        <v>0</v>
      </c>
      <c r="Q80" s="167"/>
    </row>
    <row r="81" spans="1:17" ht="20.25" customHeight="1">
      <c r="A81" s="354" t="s">
        <v>183</v>
      </c>
      <c r="B81" s="355"/>
      <c r="C81" s="356" t="s">
        <v>20</v>
      </c>
      <c r="D81" s="357"/>
      <c r="E81" s="357"/>
      <c r="F81" s="357"/>
      <c r="G81" s="357"/>
      <c r="H81" s="357"/>
      <c r="I81" s="358">
        <f>I82+I83</f>
        <v>705379</v>
      </c>
      <c r="J81" s="357"/>
      <c r="K81" s="357"/>
      <c r="L81" s="357"/>
      <c r="M81" s="358">
        <f>M82+M83</f>
        <v>705379</v>
      </c>
      <c r="N81" s="358">
        <f>N82+N83</f>
        <v>705379</v>
      </c>
      <c r="O81" s="358">
        <f>O82+O83</f>
        <v>673449</v>
      </c>
      <c r="P81" s="357">
        <f t="shared" si="2"/>
        <v>705379</v>
      </c>
      <c r="Q81" s="167"/>
    </row>
    <row r="82" spans="1:17" ht="19.5" customHeight="1">
      <c r="A82" s="340" t="s">
        <v>117</v>
      </c>
      <c r="B82" s="174"/>
      <c r="C82" s="341" t="s">
        <v>23</v>
      </c>
      <c r="D82" s="252"/>
      <c r="E82" s="176"/>
      <c r="F82" s="176"/>
      <c r="G82" s="176"/>
      <c r="H82" s="176"/>
      <c r="I82" s="359">
        <v>405379</v>
      </c>
      <c r="J82" s="176"/>
      <c r="K82" s="176"/>
      <c r="L82" s="176"/>
      <c r="M82" s="359">
        <v>405379</v>
      </c>
      <c r="N82" s="359">
        <v>405379</v>
      </c>
      <c r="O82" s="176">
        <v>373449</v>
      </c>
      <c r="P82" s="253">
        <f t="shared" si="2"/>
        <v>405379</v>
      </c>
      <c r="Q82" s="167"/>
    </row>
    <row r="83" spans="1:17" ht="19.5" customHeight="1">
      <c r="A83" s="340" t="s">
        <v>133</v>
      </c>
      <c r="B83" s="174"/>
      <c r="C83" s="341"/>
      <c r="D83" s="252"/>
      <c r="E83" s="176"/>
      <c r="F83" s="176"/>
      <c r="G83" s="176"/>
      <c r="H83" s="176"/>
      <c r="I83" s="359">
        <v>300000</v>
      </c>
      <c r="J83" s="176"/>
      <c r="K83" s="176"/>
      <c r="L83" s="176"/>
      <c r="M83" s="359">
        <v>300000</v>
      </c>
      <c r="N83" s="359">
        <v>300000</v>
      </c>
      <c r="O83" s="176">
        <v>300000</v>
      </c>
      <c r="P83" s="253">
        <f t="shared" si="2"/>
        <v>300000</v>
      </c>
      <c r="Q83" s="167"/>
    </row>
    <row r="84" spans="1:17" ht="15.75">
      <c r="A84" s="177" t="s">
        <v>34</v>
      </c>
      <c r="B84" s="178" t="s">
        <v>372</v>
      </c>
      <c r="C84" s="171" t="s">
        <v>35</v>
      </c>
      <c r="D84" s="172">
        <f>D85+D86</f>
        <v>10000</v>
      </c>
      <c r="E84" s="176">
        <f>D84-H84</f>
        <v>10000</v>
      </c>
      <c r="F84" s="172">
        <f aca="true" t="shared" si="17" ref="F84:L84">F85</f>
        <v>0</v>
      </c>
      <c r="G84" s="172">
        <f t="shared" si="17"/>
        <v>0</v>
      </c>
      <c r="H84" s="172">
        <f t="shared" si="17"/>
        <v>0</v>
      </c>
      <c r="I84" s="172">
        <f>I85+I86</f>
        <v>19264</v>
      </c>
      <c r="J84" s="176">
        <f>I84-M84</f>
        <v>0</v>
      </c>
      <c r="K84" s="172">
        <f t="shared" si="17"/>
        <v>0</v>
      </c>
      <c r="L84" s="172">
        <f t="shared" si="17"/>
        <v>0</v>
      </c>
      <c r="M84" s="172">
        <f>M85+M86</f>
        <v>19264</v>
      </c>
      <c r="N84" s="172">
        <f>N85+N86</f>
        <v>19264</v>
      </c>
      <c r="O84" s="172">
        <f>O85+O86</f>
        <v>19264</v>
      </c>
      <c r="P84" s="172">
        <f t="shared" si="2"/>
        <v>29264</v>
      </c>
      <c r="Q84" s="167"/>
    </row>
    <row r="85" spans="1:17" ht="15.75" customHeight="1">
      <c r="A85" s="173" t="s">
        <v>36</v>
      </c>
      <c r="B85" s="174" t="s">
        <v>37</v>
      </c>
      <c r="C85" s="175" t="s">
        <v>38</v>
      </c>
      <c r="D85" s="252">
        <v>10000</v>
      </c>
      <c r="E85" s="176">
        <f>D85-H85</f>
        <v>10000</v>
      </c>
      <c r="F85" s="176"/>
      <c r="G85" s="176"/>
      <c r="H85" s="176"/>
      <c r="I85" s="185"/>
      <c r="J85" s="176">
        <f>I85-M85</f>
        <v>0</v>
      </c>
      <c r="K85" s="176"/>
      <c r="L85" s="176"/>
      <c r="M85" s="176"/>
      <c r="N85" s="176"/>
      <c r="O85" s="176"/>
      <c r="P85" s="253">
        <f t="shared" si="2"/>
        <v>10000</v>
      </c>
      <c r="Q85" s="167"/>
    </row>
    <row r="86" spans="1:17" ht="34.5" customHeight="1">
      <c r="A86" s="173">
        <v>180409</v>
      </c>
      <c r="B86" s="174"/>
      <c r="C86" s="70" t="s">
        <v>510</v>
      </c>
      <c r="D86" s="252"/>
      <c r="E86" s="176"/>
      <c r="F86" s="176"/>
      <c r="G86" s="176"/>
      <c r="H86" s="176"/>
      <c r="I86" s="185">
        <v>19264</v>
      </c>
      <c r="J86" s="176">
        <f>I86-M86</f>
        <v>0</v>
      </c>
      <c r="K86" s="176"/>
      <c r="L86" s="176"/>
      <c r="M86" s="176">
        <v>19264</v>
      </c>
      <c r="N86" s="176">
        <v>19264</v>
      </c>
      <c r="O86" s="176">
        <v>19264</v>
      </c>
      <c r="P86" s="253">
        <f t="shared" si="2"/>
        <v>19264</v>
      </c>
      <c r="Q86" s="167"/>
    </row>
    <row r="87" spans="1:17" ht="25.5">
      <c r="A87" s="177" t="s">
        <v>39</v>
      </c>
      <c r="B87" s="178" t="s">
        <v>372</v>
      </c>
      <c r="C87" s="171" t="s">
        <v>40</v>
      </c>
      <c r="D87" s="172">
        <f>D88</f>
        <v>18000</v>
      </c>
      <c r="E87" s="172">
        <f aca="true" t="shared" si="18" ref="E87:O87">E88</f>
        <v>18000</v>
      </c>
      <c r="F87" s="172">
        <f t="shared" si="18"/>
        <v>0</v>
      </c>
      <c r="G87" s="172">
        <f t="shared" si="18"/>
        <v>0</v>
      </c>
      <c r="H87" s="172">
        <f t="shared" si="18"/>
        <v>0</v>
      </c>
      <c r="I87" s="172">
        <f t="shared" si="18"/>
        <v>0</v>
      </c>
      <c r="J87" s="172">
        <f t="shared" si="18"/>
        <v>0</v>
      </c>
      <c r="K87" s="172">
        <f t="shared" si="18"/>
        <v>0</v>
      </c>
      <c r="L87" s="172">
        <f t="shared" si="18"/>
        <v>0</v>
      </c>
      <c r="M87" s="172">
        <f t="shared" si="18"/>
        <v>0</v>
      </c>
      <c r="N87" s="172">
        <f t="shared" si="18"/>
        <v>0</v>
      </c>
      <c r="O87" s="172">
        <f t="shared" si="18"/>
        <v>0</v>
      </c>
      <c r="P87" s="172">
        <f aca="true" t="shared" si="19" ref="P87:P101">D87+I87</f>
        <v>18000</v>
      </c>
      <c r="Q87" s="167"/>
    </row>
    <row r="88" spans="1:17" ht="26.25" customHeight="1">
      <c r="A88" s="173" t="s">
        <v>41</v>
      </c>
      <c r="B88" s="174" t="s">
        <v>42</v>
      </c>
      <c r="C88" s="175" t="s">
        <v>43</v>
      </c>
      <c r="D88" s="252">
        <v>18000</v>
      </c>
      <c r="E88" s="176">
        <f>D88-H88</f>
        <v>18000</v>
      </c>
      <c r="F88" s="176"/>
      <c r="G88" s="176"/>
      <c r="H88" s="176"/>
      <c r="I88" s="185"/>
      <c r="J88" s="176">
        <f>I88-M88</f>
        <v>0</v>
      </c>
      <c r="K88" s="176"/>
      <c r="L88" s="176"/>
      <c r="M88" s="176"/>
      <c r="N88" s="176"/>
      <c r="O88" s="176"/>
      <c r="P88" s="253">
        <f t="shared" si="19"/>
        <v>18000</v>
      </c>
      <c r="Q88" s="167"/>
    </row>
    <row r="89" spans="1:17" ht="15.75">
      <c r="A89" s="177" t="s">
        <v>44</v>
      </c>
      <c r="B89" s="177"/>
      <c r="C89" s="180" t="s">
        <v>45</v>
      </c>
      <c r="D89" s="172">
        <f>D90+D91</f>
        <v>249190</v>
      </c>
      <c r="E89" s="172">
        <f>E90+E91</f>
        <v>199190</v>
      </c>
      <c r="F89" s="172">
        <f aca="true" t="shared" si="20" ref="F89:O89">F90+F91</f>
        <v>0</v>
      </c>
      <c r="G89" s="172">
        <f t="shared" si="20"/>
        <v>0</v>
      </c>
      <c r="H89" s="172">
        <f t="shared" si="20"/>
        <v>0</v>
      </c>
      <c r="I89" s="172">
        <f t="shared" si="20"/>
        <v>0</v>
      </c>
      <c r="J89" s="172">
        <f t="shared" si="20"/>
        <v>0</v>
      </c>
      <c r="K89" s="172">
        <f t="shared" si="20"/>
        <v>0</v>
      </c>
      <c r="L89" s="172">
        <f t="shared" si="20"/>
        <v>0</v>
      </c>
      <c r="M89" s="172">
        <f t="shared" si="20"/>
        <v>0</v>
      </c>
      <c r="N89" s="172">
        <f t="shared" si="20"/>
        <v>0</v>
      </c>
      <c r="O89" s="172">
        <f t="shared" si="20"/>
        <v>0</v>
      </c>
      <c r="P89" s="172">
        <f t="shared" si="19"/>
        <v>249190</v>
      </c>
      <c r="Q89" s="167"/>
    </row>
    <row r="90" spans="1:17" ht="15.75">
      <c r="A90" s="173" t="s">
        <v>46</v>
      </c>
      <c r="B90" s="173" t="s">
        <v>47</v>
      </c>
      <c r="C90" s="181" t="s">
        <v>48</v>
      </c>
      <c r="D90" s="252">
        <v>50000</v>
      </c>
      <c r="E90" s="176"/>
      <c r="F90" s="176"/>
      <c r="G90" s="176"/>
      <c r="H90" s="176"/>
      <c r="I90" s="185"/>
      <c r="J90" s="176">
        <f>I90-M90</f>
        <v>0</v>
      </c>
      <c r="K90" s="176"/>
      <c r="L90" s="176"/>
      <c r="M90" s="176"/>
      <c r="N90" s="176"/>
      <c r="O90" s="176"/>
      <c r="P90" s="253">
        <f t="shared" si="19"/>
        <v>50000</v>
      </c>
      <c r="Q90" s="167"/>
    </row>
    <row r="91" spans="1:17" ht="15.75">
      <c r="A91" s="173" t="s">
        <v>49</v>
      </c>
      <c r="B91" s="173" t="s">
        <v>47</v>
      </c>
      <c r="C91" s="181" t="s">
        <v>391</v>
      </c>
      <c r="D91" s="252">
        <v>199190</v>
      </c>
      <c r="E91" s="176">
        <f>D91-H91</f>
        <v>199190</v>
      </c>
      <c r="F91" s="176"/>
      <c r="G91" s="176"/>
      <c r="H91" s="176"/>
      <c r="I91" s="185"/>
      <c r="J91" s="176">
        <f>I91-M91</f>
        <v>0</v>
      </c>
      <c r="K91" s="176"/>
      <c r="L91" s="176"/>
      <c r="M91" s="176"/>
      <c r="N91" s="176"/>
      <c r="O91" s="176"/>
      <c r="P91" s="253">
        <f t="shared" si="19"/>
        <v>199190</v>
      </c>
      <c r="Q91" s="167"/>
    </row>
    <row r="92" spans="1:17" s="187" customFormat="1" ht="29.25" customHeight="1">
      <c r="A92" s="211" t="s">
        <v>50</v>
      </c>
      <c r="B92" s="211"/>
      <c r="C92" s="212" t="s">
        <v>51</v>
      </c>
      <c r="D92" s="256">
        <f>D9+D11+D21+D25+D64+D68+D70+D72+D76+D78+D84+D87+D89+D81</f>
        <v>74796094</v>
      </c>
      <c r="E92" s="256">
        <f>E9+E11+E21+E25+E64+E68+E70+E72+E76+E78+E84+E87+E89+E81</f>
        <v>74746094</v>
      </c>
      <c r="F92" s="256">
        <f>F9+F11+F21+F25+F64+F68+F70+F72+F76+F78+F84+F87+F89+F81</f>
        <v>30983061</v>
      </c>
      <c r="G92" s="256">
        <f>G9+G11+G21+G25+G64+G68+G70+G72+G76+G78+G84+G87+G89+G81</f>
        <v>5702464</v>
      </c>
      <c r="H92" s="256">
        <f>H9+H11+H21+H25+H64+H68+H70+H72+H76+H78+H84+H87+H89</f>
        <v>0</v>
      </c>
      <c r="I92" s="256">
        <f aca="true" t="shared" si="21" ref="I92:N92">I9+I11+I21+I25+I64+I68+I70+I72+I76+I78+I84+I87+I89+I81</f>
        <v>2767743</v>
      </c>
      <c r="J92" s="256">
        <f t="shared" si="21"/>
        <v>1232400</v>
      </c>
      <c r="K92" s="256">
        <f t="shared" si="21"/>
        <v>75900</v>
      </c>
      <c r="L92" s="256">
        <f t="shared" si="21"/>
        <v>0</v>
      </c>
      <c r="M92" s="256">
        <f t="shared" si="21"/>
        <v>1535343</v>
      </c>
      <c r="N92" s="256">
        <f t="shared" si="21"/>
        <v>1170343</v>
      </c>
      <c r="O92" s="256">
        <f>O9+O11+O21+O25+O64+O68+O70+O72+O76+O78+O84+O87+O89+O81</f>
        <v>1138413</v>
      </c>
      <c r="P92" s="286">
        <f t="shared" si="19"/>
        <v>77563837</v>
      </c>
      <c r="Q92" s="186"/>
    </row>
    <row r="93" spans="1:17" ht="14.25" customHeight="1">
      <c r="A93" s="173">
        <v>250315</v>
      </c>
      <c r="B93" s="177"/>
      <c r="C93" s="112" t="s">
        <v>310</v>
      </c>
      <c r="D93" s="252">
        <v>1741255</v>
      </c>
      <c r="E93" s="176">
        <f aca="true" t="shared" si="22" ref="E93:E101">D93-H93</f>
        <v>1741255</v>
      </c>
      <c r="F93" s="172">
        <f aca="true" t="shared" si="23" ref="F93:O93">SUM(F94:F101)</f>
        <v>0</v>
      </c>
      <c r="G93" s="172">
        <f t="shared" si="23"/>
        <v>0</v>
      </c>
      <c r="H93" s="172"/>
      <c r="I93" s="172"/>
      <c r="J93" s="172">
        <f>SUM(J94:J101)</f>
        <v>0</v>
      </c>
      <c r="K93" s="172">
        <f t="shared" si="23"/>
        <v>0</v>
      </c>
      <c r="L93" s="172">
        <f t="shared" si="23"/>
        <v>0</v>
      </c>
      <c r="M93" s="172"/>
      <c r="N93" s="172"/>
      <c r="O93" s="172">
        <f t="shared" si="23"/>
        <v>0</v>
      </c>
      <c r="P93" s="172">
        <f t="shared" si="19"/>
        <v>1741255</v>
      </c>
      <c r="Q93" s="167"/>
    </row>
    <row r="94" spans="1:17" ht="25.5" hidden="1">
      <c r="A94" s="173">
        <v>250311</v>
      </c>
      <c r="B94" s="173" t="s">
        <v>52</v>
      </c>
      <c r="C94" s="111" t="s">
        <v>306</v>
      </c>
      <c r="D94" s="185"/>
      <c r="E94" s="176">
        <f>D94-H94</f>
        <v>0</v>
      </c>
      <c r="F94" s="176"/>
      <c r="G94" s="176"/>
      <c r="H94" s="176"/>
      <c r="I94" s="185"/>
      <c r="J94" s="176">
        <f>I94-M94</f>
        <v>0</v>
      </c>
      <c r="K94" s="176"/>
      <c r="L94" s="176"/>
      <c r="M94" s="176"/>
      <c r="N94" s="176"/>
      <c r="O94" s="176"/>
      <c r="P94" s="253">
        <f t="shared" si="19"/>
        <v>0</v>
      </c>
      <c r="Q94" s="167"/>
    </row>
    <row r="95" spans="1:17" ht="25.5" hidden="1">
      <c r="A95" s="173">
        <v>250313</v>
      </c>
      <c r="B95" s="173" t="s">
        <v>52</v>
      </c>
      <c r="C95" s="111" t="s">
        <v>308</v>
      </c>
      <c r="D95" s="185"/>
      <c r="E95" s="176">
        <f t="shared" si="22"/>
        <v>0</v>
      </c>
      <c r="F95" s="176"/>
      <c r="G95" s="176"/>
      <c r="H95" s="176"/>
      <c r="I95" s="185"/>
      <c r="J95" s="176">
        <f aca="true" t="shared" si="24" ref="J95:J101">I95-M95</f>
        <v>0</v>
      </c>
      <c r="K95" s="176"/>
      <c r="L95" s="176"/>
      <c r="M95" s="176"/>
      <c r="N95" s="176"/>
      <c r="O95" s="176"/>
      <c r="P95" s="253">
        <f t="shared" si="19"/>
        <v>0</v>
      </c>
      <c r="Q95" s="167"/>
    </row>
    <row r="96" spans="1:17" ht="15.75">
      <c r="A96" s="173">
        <v>250380</v>
      </c>
      <c r="B96" s="173" t="s">
        <v>52</v>
      </c>
      <c r="C96" s="112" t="s">
        <v>508</v>
      </c>
      <c r="D96" s="252">
        <v>700000</v>
      </c>
      <c r="E96" s="176">
        <f t="shared" si="22"/>
        <v>0</v>
      </c>
      <c r="F96" s="176"/>
      <c r="G96" s="176"/>
      <c r="H96" s="176">
        <v>700000</v>
      </c>
      <c r="I96" s="185"/>
      <c r="J96" s="176">
        <f t="shared" si="24"/>
        <v>0</v>
      </c>
      <c r="K96" s="176"/>
      <c r="L96" s="176"/>
      <c r="M96" s="176"/>
      <c r="N96" s="176"/>
      <c r="O96" s="176"/>
      <c r="P96" s="172">
        <f t="shared" si="19"/>
        <v>700000</v>
      </c>
      <c r="Q96" s="167"/>
    </row>
    <row r="97" spans="1:17" ht="25.5" hidden="1">
      <c r="A97" s="173">
        <v>250352</v>
      </c>
      <c r="B97" s="173"/>
      <c r="C97" s="111" t="s">
        <v>312</v>
      </c>
      <c r="D97" s="185"/>
      <c r="E97" s="176">
        <f t="shared" si="22"/>
        <v>0</v>
      </c>
      <c r="F97" s="176"/>
      <c r="G97" s="176"/>
      <c r="H97" s="176"/>
      <c r="I97" s="185"/>
      <c r="J97" s="176">
        <f t="shared" si="24"/>
        <v>0</v>
      </c>
      <c r="K97" s="176"/>
      <c r="L97" s="176"/>
      <c r="M97" s="176"/>
      <c r="N97" s="176"/>
      <c r="O97" s="176"/>
      <c r="P97" s="253">
        <f t="shared" si="19"/>
        <v>0</v>
      </c>
      <c r="Q97" s="182"/>
    </row>
    <row r="98" spans="1:17" ht="38.25" hidden="1">
      <c r="A98" s="173">
        <v>250354</v>
      </c>
      <c r="B98" s="173"/>
      <c r="C98" s="111" t="s">
        <v>314</v>
      </c>
      <c r="D98" s="185"/>
      <c r="E98" s="176">
        <f t="shared" si="22"/>
        <v>0</v>
      </c>
      <c r="F98" s="176"/>
      <c r="G98" s="176"/>
      <c r="H98" s="176"/>
      <c r="I98" s="185"/>
      <c r="J98" s="176">
        <f t="shared" si="24"/>
        <v>0</v>
      </c>
      <c r="K98" s="176"/>
      <c r="L98" s="176"/>
      <c r="M98" s="176"/>
      <c r="N98" s="176"/>
      <c r="O98" s="176"/>
      <c r="P98" s="253">
        <f t="shared" si="19"/>
        <v>0</v>
      </c>
      <c r="Q98" s="167"/>
    </row>
    <row r="99" spans="1:17" ht="15.75" hidden="1">
      <c r="A99" s="173"/>
      <c r="B99" s="173"/>
      <c r="C99" s="181"/>
      <c r="D99" s="185"/>
      <c r="E99" s="176">
        <f t="shared" si="22"/>
        <v>0</v>
      </c>
      <c r="F99" s="176"/>
      <c r="G99" s="176"/>
      <c r="H99" s="176"/>
      <c r="I99" s="185"/>
      <c r="J99" s="176">
        <f t="shared" si="24"/>
        <v>0</v>
      </c>
      <c r="K99" s="176"/>
      <c r="L99" s="176"/>
      <c r="M99" s="176"/>
      <c r="N99" s="176"/>
      <c r="O99" s="176"/>
      <c r="P99" s="253">
        <f t="shared" si="19"/>
        <v>0</v>
      </c>
      <c r="Q99" s="167"/>
    </row>
    <row r="100" spans="1:17" ht="111" customHeight="1" hidden="1">
      <c r="A100" s="173"/>
      <c r="B100" s="173"/>
      <c r="C100" s="181"/>
      <c r="D100" s="185"/>
      <c r="E100" s="176">
        <f t="shared" si="22"/>
        <v>0</v>
      </c>
      <c r="F100" s="176"/>
      <c r="G100" s="176"/>
      <c r="H100" s="176"/>
      <c r="I100" s="185"/>
      <c r="J100" s="176">
        <f t="shared" si="24"/>
        <v>0</v>
      </c>
      <c r="K100" s="176"/>
      <c r="L100" s="176"/>
      <c r="M100" s="176"/>
      <c r="N100" s="176"/>
      <c r="O100" s="176"/>
      <c r="P100" s="253">
        <f t="shared" si="19"/>
        <v>0</v>
      </c>
      <c r="Q100" s="167"/>
    </row>
    <row r="101" spans="1:17" ht="15.75" hidden="1">
      <c r="A101" s="173" t="s">
        <v>53</v>
      </c>
      <c r="B101" s="173" t="s">
        <v>52</v>
      </c>
      <c r="C101" s="181" t="s">
        <v>54</v>
      </c>
      <c r="D101" s="185"/>
      <c r="E101" s="176">
        <f t="shared" si="22"/>
        <v>0</v>
      </c>
      <c r="F101" s="176"/>
      <c r="G101" s="176"/>
      <c r="H101" s="176"/>
      <c r="I101" s="185"/>
      <c r="J101" s="176">
        <f t="shared" si="24"/>
        <v>0</v>
      </c>
      <c r="K101" s="176"/>
      <c r="L101" s="176"/>
      <c r="M101" s="176"/>
      <c r="N101" s="176"/>
      <c r="O101" s="176"/>
      <c r="P101" s="253">
        <f t="shared" si="19"/>
        <v>0</v>
      </c>
      <c r="Q101" s="167"/>
    </row>
    <row r="102" spans="1:17" s="310" customFormat="1" ht="48" customHeight="1">
      <c r="A102" s="188" t="s">
        <v>55</v>
      </c>
      <c r="B102" s="188"/>
      <c r="C102" s="189" t="s">
        <v>56</v>
      </c>
      <c r="D102" s="257">
        <f>D92+D93+D96</f>
        <v>77237349</v>
      </c>
      <c r="E102" s="257">
        <f>E92+E93+E96</f>
        <v>76487349</v>
      </c>
      <c r="F102" s="257">
        <f>F92+F93+F96</f>
        <v>30983061</v>
      </c>
      <c r="G102" s="257">
        <f>G92+G93+G96</f>
        <v>5702464</v>
      </c>
      <c r="H102" s="257">
        <f>H92+H93+H96</f>
        <v>700000</v>
      </c>
      <c r="I102" s="257">
        <f aca="true" t="shared" si="25" ref="I102:O102">I92+I93+I96</f>
        <v>2767743</v>
      </c>
      <c r="J102" s="257">
        <f t="shared" si="25"/>
        <v>1232400</v>
      </c>
      <c r="K102" s="257">
        <f t="shared" si="25"/>
        <v>75900</v>
      </c>
      <c r="L102" s="257">
        <f t="shared" si="25"/>
        <v>0</v>
      </c>
      <c r="M102" s="257">
        <f t="shared" si="25"/>
        <v>1535343</v>
      </c>
      <c r="N102" s="257">
        <f t="shared" si="25"/>
        <v>1170343</v>
      </c>
      <c r="O102" s="257">
        <f t="shared" si="25"/>
        <v>1138413</v>
      </c>
      <c r="P102" s="213">
        <f>D102+I102</f>
        <v>80005092</v>
      </c>
      <c r="Q102" s="309"/>
    </row>
    <row r="107" spans="1:16" ht="12.75">
      <c r="A107" s="258"/>
      <c r="B107" s="258"/>
      <c r="C107" s="258"/>
      <c r="D107" s="259">
        <f>D102-'дод.3'!F121</f>
        <v>0</v>
      </c>
      <c r="E107" s="259">
        <f>E102-'дод.3'!G121</f>
        <v>0</v>
      </c>
      <c r="F107" s="259">
        <f>F102-'дод.3'!H121</f>
        <v>0</v>
      </c>
      <c r="G107" s="259">
        <f>G102-'дод.3'!I121</f>
        <v>0</v>
      </c>
      <c r="H107" s="259">
        <f>H102-'дод.3'!J121</f>
        <v>0</v>
      </c>
      <c r="I107" s="259">
        <f>I102-'дод.3'!K121</f>
        <v>0</v>
      </c>
      <c r="J107" s="259">
        <f>J102-'дод.3'!L121</f>
        <v>0</v>
      </c>
      <c r="K107" s="259">
        <f>K102-'дод.3'!M121</f>
        <v>0</v>
      </c>
      <c r="L107" s="259">
        <f>L102-'дод.3'!N121</f>
        <v>0</v>
      </c>
      <c r="M107" s="259">
        <f>M102-'дод.3'!O121</f>
        <v>0</v>
      </c>
      <c r="N107" s="259">
        <f>N102-'дод.3'!P121</f>
        <v>0</v>
      </c>
      <c r="O107" s="259">
        <f>O102-'дод.3'!Q121</f>
        <v>0</v>
      </c>
      <c r="P107" s="259">
        <f>P102-'дод.3'!R121</f>
        <v>0</v>
      </c>
    </row>
  </sheetData>
  <mergeCells count="18"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  <mergeCell ref="C2:O2"/>
    <mergeCell ref="A5:A7"/>
    <mergeCell ref="B5:B7"/>
    <mergeCell ref="C5:C7"/>
    <mergeCell ref="D5:H5"/>
    <mergeCell ref="D6:D7"/>
    <mergeCell ref="E6:E7"/>
    <mergeCell ref="F6:G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showGridLines="0" showZeros="0" zoomScalePageLayoutView="0" workbookViewId="0" topLeftCell="D1">
      <selection activeCell="D4" sqref="D4:L5"/>
    </sheetView>
  </sheetViews>
  <sheetFormatPr defaultColWidth="9.16015625" defaultRowHeight="12.75"/>
  <cols>
    <col min="1" max="1" width="0" style="2" hidden="1" customWidth="1"/>
    <col min="2" max="2" width="12" style="23" customWidth="1"/>
    <col min="3" max="3" width="11.83203125" style="23" customWidth="1"/>
    <col min="4" max="4" width="47.5" style="23" customWidth="1"/>
    <col min="5" max="5" width="12.33203125" style="23" customWidth="1"/>
    <col min="6" max="8" width="12.66015625" style="23" customWidth="1"/>
    <col min="9" max="9" width="14.16015625" style="23" customWidth="1"/>
    <col min="10" max="12" width="13" style="23" customWidth="1"/>
    <col min="13" max="13" width="13.33203125" style="23" customWidth="1"/>
    <col min="14" max="16" width="13.16015625" style="23" customWidth="1"/>
    <col min="17" max="16384" width="9.16015625" style="23" customWidth="1"/>
  </cols>
  <sheetData>
    <row r="2" spans="2:16" ht="64.5" customHeight="1">
      <c r="B2" s="2"/>
      <c r="C2" s="2"/>
      <c r="D2" s="22"/>
      <c r="E2" s="22"/>
      <c r="F2" s="22"/>
      <c r="G2" s="22"/>
      <c r="H2" s="22"/>
      <c r="I2" s="22"/>
      <c r="J2" s="22"/>
      <c r="K2" s="22"/>
      <c r="L2" s="380" t="s">
        <v>530</v>
      </c>
      <c r="M2" s="380"/>
      <c r="N2" s="380"/>
      <c r="O2" s="380"/>
      <c r="P2" s="380"/>
    </row>
    <row r="3" spans="2:16" ht="25.5" customHeight="1">
      <c r="B3" s="2"/>
      <c r="C3" s="2"/>
      <c r="D3" s="425" t="s">
        <v>484</v>
      </c>
      <c r="E3" s="425"/>
      <c r="F3" s="425"/>
      <c r="G3" s="425"/>
      <c r="H3" s="425"/>
      <c r="I3" s="425"/>
      <c r="J3" s="425"/>
      <c r="K3" s="425"/>
      <c r="L3" s="388"/>
      <c r="M3" s="287"/>
      <c r="N3" s="287"/>
      <c r="O3" s="287"/>
      <c r="P3" s="287"/>
    </row>
    <row r="4" spans="2:16" ht="16.5" customHeight="1">
      <c r="B4" s="2"/>
      <c r="C4" s="2"/>
      <c r="D4" s="381" t="s">
        <v>485</v>
      </c>
      <c r="E4" s="381"/>
      <c r="F4" s="381"/>
      <c r="G4" s="381"/>
      <c r="H4" s="381"/>
      <c r="I4" s="381"/>
      <c r="J4" s="381"/>
      <c r="K4" s="381"/>
      <c r="L4" s="381"/>
      <c r="M4" s="1"/>
      <c r="N4" s="1"/>
      <c r="O4" s="1"/>
      <c r="P4" s="1"/>
    </row>
    <row r="5" spans="2:20" ht="27" customHeight="1">
      <c r="B5" s="4"/>
      <c r="C5" s="24"/>
      <c r="D5" s="381"/>
      <c r="E5" s="381"/>
      <c r="F5" s="381"/>
      <c r="G5" s="381"/>
      <c r="H5" s="381"/>
      <c r="I5" s="381"/>
      <c r="J5" s="381"/>
      <c r="K5" s="381"/>
      <c r="L5" s="381"/>
      <c r="M5" s="2"/>
      <c r="N5" s="2"/>
      <c r="O5" s="2"/>
      <c r="P5" s="25"/>
      <c r="Q5" s="22"/>
      <c r="R5" s="22"/>
      <c r="S5" s="22"/>
      <c r="T5" s="22"/>
    </row>
    <row r="6" spans="2:20" ht="7.5" customHeight="1">
      <c r="B6" s="4"/>
      <c r="C6" s="24"/>
      <c r="D6" s="83"/>
      <c r="E6" s="83"/>
      <c r="F6" s="83"/>
      <c r="G6" s="83"/>
      <c r="H6" s="83"/>
      <c r="I6" s="83"/>
      <c r="J6" s="83"/>
      <c r="K6" s="83"/>
      <c r="L6" s="83"/>
      <c r="M6" s="2"/>
      <c r="N6" s="2"/>
      <c r="O6" s="2"/>
      <c r="P6" s="65" t="s">
        <v>127</v>
      </c>
      <c r="Q6" s="22"/>
      <c r="R6" s="22"/>
      <c r="S6" s="22"/>
      <c r="T6" s="22"/>
    </row>
    <row r="7" spans="1:20" ht="30.75" customHeight="1">
      <c r="A7" s="26"/>
      <c r="B7" s="394" t="s">
        <v>398</v>
      </c>
      <c r="C7" s="394" t="s">
        <v>66</v>
      </c>
      <c r="D7" s="426" t="s">
        <v>400</v>
      </c>
      <c r="E7" s="429" t="s">
        <v>67</v>
      </c>
      <c r="F7" s="429"/>
      <c r="G7" s="429"/>
      <c r="H7" s="430"/>
      <c r="I7" s="431" t="s">
        <v>68</v>
      </c>
      <c r="J7" s="429"/>
      <c r="K7" s="429"/>
      <c r="L7" s="429"/>
      <c r="M7" s="385" t="s">
        <v>69</v>
      </c>
      <c r="N7" s="385"/>
      <c r="O7" s="385"/>
      <c r="P7" s="385"/>
      <c r="Q7" s="22"/>
      <c r="R7" s="22"/>
      <c r="S7" s="22"/>
      <c r="T7" s="22"/>
    </row>
    <row r="8" spans="1:20" ht="28.5" customHeight="1">
      <c r="A8" s="27"/>
      <c r="B8" s="395"/>
      <c r="C8" s="395"/>
      <c r="D8" s="427"/>
      <c r="E8" s="426" t="s">
        <v>77</v>
      </c>
      <c r="F8" s="426" t="s">
        <v>78</v>
      </c>
      <c r="G8" s="191" t="s">
        <v>109</v>
      </c>
      <c r="H8" s="426" t="s">
        <v>79</v>
      </c>
      <c r="I8" s="426" t="s">
        <v>77</v>
      </c>
      <c r="J8" s="426" t="s">
        <v>78</v>
      </c>
      <c r="K8" s="191" t="s">
        <v>109</v>
      </c>
      <c r="L8" s="426" t="s">
        <v>79</v>
      </c>
      <c r="M8" s="426" t="s">
        <v>77</v>
      </c>
      <c r="N8" s="426" t="s">
        <v>78</v>
      </c>
      <c r="O8" s="191" t="s">
        <v>109</v>
      </c>
      <c r="P8" s="426" t="s">
        <v>79</v>
      </c>
      <c r="Q8" s="22"/>
      <c r="R8" s="22"/>
      <c r="S8" s="22"/>
      <c r="T8" s="22"/>
    </row>
    <row r="9" spans="1:20" ht="92.25" customHeight="1">
      <c r="A9" s="84"/>
      <c r="B9" s="396"/>
      <c r="C9" s="396"/>
      <c r="D9" s="428"/>
      <c r="E9" s="428"/>
      <c r="F9" s="428"/>
      <c r="G9" s="191" t="s">
        <v>107</v>
      </c>
      <c r="H9" s="428"/>
      <c r="I9" s="428"/>
      <c r="J9" s="428"/>
      <c r="K9" s="191" t="s">
        <v>107</v>
      </c>
      <c r="L9" s="428"/>
      <c r="M9" s="428"/>
      <c r="N9" s="428"/>
      <c r="O9" s="191" t="s">
        <v>107</v>
      </c>
      <c r="P9" s="428"/>
      <c r="Q9" s="22"/>
      <c r="R9" s="22"/>
      <c r="S9" s="22"/>
      <c r="T9" s="22"/>
    </row>
    <row r="10" spans="1:16" s="195" customFormat="1" ht="40.5" customHeight="1">
      <c r="A10" s="194"/>
      <c r="B10" s="199"/>
      <c r="C10" s="199"/>
      <c r="D10" s="317" t="s">
        <v>399</v>
      </c>
      <c r="E10" s="200"/>
      <c r="F10" s="200"/>
      <c r="G10" s="200"/>
      <c r="H10" s="200">
        <f>E10+F10</f>
        <v>0</v>
      </c>
      <c r="I10" s="200"/>
      <c r="J10" s="200"/>
      <c r="K10" s="200"/>
      <c r="L10" s="201">
        <f>I10+J10</f>
        <v>0</v>
      </c>
      <c r="M10" s="201">
        <f>E10+I10</f>
        <v>0</v>
      </c>
      <c r="N10" s="201">
        <f>F10+J10</f>
        <v>0</v>
      </c>
      <c r="O10" s="201">
        <f>G10+K10</f>
        <v>0</v>
      </c>
      <c r="P10" s="201">
        <f>M10+N10</f>
        <v>0</v>
      </c>
    </row>
    <row r="11" spans="1:16" s="195" customFormat="1" ht="60" customHeight="1">
      <c r="A11" s="194"/>
      <c r="B11" s="196">
        <v>250911</v>
      </c>
      <c r="C11" s="197" t="s">
        <v>116</v>
      </c>
      <c r="D11" s="198" t="s">
        <v>129</v>
      </c>
      <c r="E11" s="280">
        <v>15000</v>
      </c>
      <c r="F11" s="280">
        <v>40000</v>
      </c>
      <c r="G11" s="280"/>
      <c r="H11" s="280">
        <f>E11+F11</f>
        <v>55000</v>
      </c>
      <c r="I11" s="280"/>
      <c r="J11" s="280"/>
      <c r="K11" s="280"/>
      <c r="L11" s="280"/>
      <c r="M11" s="280">
        <f>E11+I11</f>
        <v>15000</v>
      </c>
      <c r="N11" s="280">
        <f>F11+J11</f>
        <v>40000</v>
      </c>
      <c r="O11" s="280"/>
      <c r="P11" s="280">
        <f>M11+N11</f>
        <v>55000</v>
      </c>
    </row>
    <row r="12" spans="1:16" s="195" customFormat="1" ht="60.75" customHeight="1">
      <c r="A12" s="194"/>
      <c r="B12" s="196">
        <v>250912</v>
      </c>
      <c r="C12" s="197" t="s">
        <v>116</v>
      </c>
      <c r="D12" s="198" t="s">
        <v>130</v>
      </c>
      <c r="E12" s="281"/>
      <c r="F12" s="281"/>
      <c r="G12" s="281"/>
      <c r="H12" s="281"/>
      <c r="I12" s="281"/>
      <c r="J12" s="281">
        <v>-40000</v>
      </c>
      <c r="K12" s="281"/>
      <c r="L12" s="280">
        <f>I12+J12</f>
        <v>-40000</v>
      </c>
      <c r="M12" s="280">
        <f>E12+I12</f>
        <v>0</v>
      </c>
      <c r="N12" s="280">
        <f>F12+J12</f>
        <v>-40000</v>
      </c>
      <c r="O12" s="280"/>
      <c r="P12" s="280">
        <f>M12+N12</f>
        <v>-40000</v>
      </c>
    </row>
    <row r="13" spans="1:16" s="193" customFormat="1" ht="31.5" customHeight="1">
      <c r="A13" s="192"/>
      <c r="B13" s="282"/>
      <c r="C13" s="283"/>
      <c r="D13" s="284" t="s">
        <v>108</v>
      </c>
      <c r="E13" s="285">
        <v>15000</v>
      </c>
      <c r="F13" s="285">
        <v>40000</v>
      </c>
      <c r="G13" s="285">
        <f aca="true" t="shared" si="0" ref="G13:O13">SUM(G10)</f>
        <v>0</v>
      </c>
      <c r="H13" s="285">
        <v>55000</v>
      </c>
      <c r="I13" s="285">
        <f t="shared" si="0"/>
        <v>0</v>
      </c>
      <c r="J13" s="285">
        <v>-40000</v>
      </c>
      <c r="K13" s="285">
        <f t="shared" si="0"/>
        <v>0</v>
      </c>
      <c r="L13" s="285">
        <v>-40000</v>
      </c>
      <c r="M13" s="285">
        <v>15000</v>
      </c>
      <c r="N13" s="285">
        <f t="shared" si="0"/>
        <v>0</v>
      </c>
      <c r="O13" s="285">
        <f t="shared" si="0"/>
        <v>0</v>
      </c>
      <c r="P13" s="285">
        <v>15000</v>
      </c>
    </row>
    <row r="15" spans="1:16" s="6" customFormat="1" ht="9" customHeight="1">
      <c r="A15" s="7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</row>
    <row r="16" spans="1:16" s="6" customFormat="1" ht="26.25" customHeight="1">
      <c r="A16" s="7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</row>
    <row r="18" ht="12.75">
      <c r="B18" s="93"/>
    </row>
  </sheetData>
  <sheetProtection/>
  <mergeCells count="20">
    <mergeCell ref="M7:P7"/>
    <mergeCell ref="E8:E9"/>
    <mergeCell ref="P8:P9"/>
    <mergeCell ref="F8:F9"/>
    <mergeCell ref="H8:H9"/>
    <mergeCell ref="I8:I9"/>
    <mergeCell ref="J8:J9"/>
    <mergeCell ref="L8:L9"/>
    <mergeCell ref="M8:M9"/>
    <mergeCell ref="N8:N9"/>
    <mergeCell ref="D3:L3"/>
    <mergeCell ref="B15:P15"/>
    <mergeCell ref="B16:P16"/>
    <mergeCell ref="L2:P2"/>
    <mergeCell ref="D4:L5"/>
    <mergeCell ref="B7:B9"/>
    <mergeCell ref="C7:C9"/>
    <mergeCell ref="D7:D9"/>
    <mergeCell ref="E7:H7"/>
    <mergeCell ref="I7:L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4"/>
  <sheetViews>
    <sheetView showGridLines="0" showZeros="0" zoomScale="75" zoomScaleNormal="75" zoomScalePageLayoutView="0" workbookViewId="0" topLeftCell="H1">
      <selection activeCell="U5" sqref="U5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3.5" style="16" hidden="1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customWidth="1"/>
    <col min="11" max="12" width="20.66015625" style="17" customWidth="1"/>
    <col min="13" max="13" width="17.5" style="17" customWidth="1"/>
    <col min="14" max="14" width="22.83203125" style="16" hidden="1" customWidth="1"/>
    <col min="15" max="15" width="22.83203125" style="16" customWidth="1"/>
    <col min="16" max="16" width="18.16015625" style="16" customWidth="1"/>
    <col min="17" max="17" width="22.83203125" style="16" customWidth="1"/>
    <col min="18" max="18" width="18.83203125" style="16" customWidth="1"/>
    <col min="19" max="19" width="20" style="16" customWidth="1"/>
    <col min="20" max="20" width="18.33203125" style="16" customWidth="1"/>
    <col min="21" max="21" width="23.33203125" style="16" customWidth="1"/>
    <col min="22" max="22" width="18.66015625" style="16" customWidth="1"/>
    <col min="23" max="23" width="18.33203125" style="16" customWidth="1"/>
    <col min="24" max="24" width="21.33203125" style="16" customWidth="1"/>
    <col min="25" max="25" width="24.5" style="16" customWidth="1"/>
    <col min="26" max="26" width="21.33203125" style="16" customWidth="1"/>
    <col min="27" max="27" width="19.16015625" style="16" customWidth="1"/>
    <col min="28" max="28" width="19.33203125" style="16" customWidth="1"/>
    <col min="29" max="29" width="21.66015625" style="16" customWidth="1"/>
    <col min="30" max="30" width="19.33203125" style="16" customWidth="1"/>
    <col min="31" max="31" width="26.16015625" style="16" customWidth="1"/>
    <col min="32" max="32" width="37.33203125" style="16" customWidth="1"/>
    <col min="33" max="33" width="17.16015625" style="16" customWidth="1"/>
    <col min="34" max="34" width="20.16015625" style="16" customWidth="1"/>
    <col min="35" max="16384" width="9.16015625" style="16" customWidth="1"/>
  </cols>
  <sheetData>
    <row r="1" spans="1:22" ht="102" customHeight="1">
      <c r="A1" s="15"/>
      <c r="B1" s="15"/>
      <c r="C1" s="15"/>
      <c r="D1" s="15"/>
      <c r="E1" s="146"/>
      <c r="F1" s="146"/>
      <c r="G1" s="146"/>
      <c r="H1" s="146"/>
      <c r="I1" s="146"/>
      <c r="J1" s="146"/>
      <c r="K1" s="438" t="s">
        <v>531</v>
      </c>
      <c r="L1" s="438"/>
      <c r="M1" s="439"/>
      <c r="N1" s="439"/>
      <c r="O1" s="439"/>
      <c r="P1" s="439"/>
      <c r="Q1" s="439"/>
      <c r="R1" s="439"/>
      <c r="S1" s="439"/>
      <c r="T1" s="439"/>
      <c r="U1" s="439"/>
      <c r="V1" s="439"/>
    </row>
    <row r="2" spans="1:22" ht="59.25" customHeight="1">
      <c r="A2" s="434" t="s">
        <v>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</row>
    <row r="3" spans="5:19" ht="18" customHeight="1" hidden="1">
      <c r="E3" s="39"/>
      <c r="F3" s="39"/>
      <c r="G3" s="39"/>
      <c r="H3" s="39"/>
      <c r="I3" s="39"/>
      <c r="J3" s="39"/>
      <c r="K3" s="39"/>
      <c r="L3" s="39"/>
      <c r="M3" s="19"/>
      <c r="N3" s="18"/>
      <c r="O3" s="18"/>
      <c r="P3" s="18"/>
      <c r="Q3" s="18"/>
      <c r="R3" s="18"/>
      <c r="S3" s="65" t="s">
        <v>104</v>
      </c>
    </row>
    <row r="4" spans="1:19" s="80" customFormat="1" ht="24" customHeight="1">
      <c r="A4" s="443" t="s">
        <v>88</v>
      </c>
      <c r="B4" s="446" t="s">
        <v>347</v>
      </c>
      <c r="C4" s="447"/>
      <c r="D4" s="440" t="s">
        <v>426</v>
      </c>
      <c r="E4" s="435" t="s">
        <v>351</v>
      </c>
      <c r="F4" s="436"/>
      <c r="G4" s="436"/>
      <c r="H4" s="436"/>
      <c r="I4" s="436"/>
      <c r="J4" s="436"/>
      <c r="K4" s="436"/>
      <c r="L4" s="436"/>
      <c r="M4" s="437"/>
      <c r="N4" s="435" t="s">
        <v>352</v>
      </c>
      <c r="O4" s="436"/>
      <c r="P4" s="436"/>
      <c r="Q4" s="437"/>
      <c r="R4" s="432" t="s">
        <v>79</v>
      </c>
      <c r="S4" s="440" t="s">
        <v>427</v>
      </c>
    </row>
    <row r="5" spans="1:19" s="80" customFormat="1" ht="21.75" customHeight="1">
      <c r="A5" s="444"/>
      <c r="B5" s="448"/>
      <c r="C5" s="449"/>
      <c r="D5" s="441"/>
      <c r="E5" s="450" t="s">
        <v>76</v>
      </c>
      <c r="F5" s="451"/>
      <c r="G5" s="451"/>
      <c r="H5" s="451"/>
      <c r="I5" s="451"/>
      <c r="J5" s="451"/>
      <c r="K5" s="451"/>
      <c r="L5" s="451"/>
      <c r="M5" s="452"/>
      <c r="N5" s="435" t="s">
        <v>76</v>
      </c>
      <c r="O5" s="436"/>
      <c r="P5" s="436"/>
      <c r="Q5" s="437"/>
      <c r="R5" s="433"/>
      <c r="S5" s="441"/>
    </row>
    <row r="6" spans="1:19" s="80" customFormat="1" ht="267" customHeight="1">
      <c r="A6" s="445"/>
      <c r="B6" s="145" t="s">
        <v>333</v>
      </c>
      <c r="C6" s="81"/>
      <c r="D6" s="442"/>
      <c r="E6" s="343" t="s">
        <v>357</v>
      </c>
      <c r="F6" s="344" t="s">
        <v>348</v>
      </c>
      <c r="G6" s="345" t="s">
        <v>349</v>
      </c>
      <c r="H6" s="345" t="s">
        <v>350</v>
      </c>
      <c r="I6" s="346" t="s">
        <v>356</v>
      </c>
      <c r="J6" s="346" t="s">
        <v>354</v>
      </c>
      <c r="K6" s="346" t="s">
        <v>359</v>
      </c>
      <c r="L6" s="346" t="s">
        <v>504</v>
      </c>
      <c r="M6" s="346" t="s">
        <v>360</v>
      </c>
      <c r="N6" s="345"/>
      <c r="O6" s="347" t="s">
        <v>355</v>
      </c>
      <c r="P6" s="345" t="s">
        <v>353</v>
      </c>
      <c r="Q6" s="345" t="s">
        <v>497</v>
      </c>
      <c r="R6" s="433"/>
      <c r="S6" s="442"/>
    </row>
    <row r="7" spans="1:19" ht="18" customHeight="1" hidden="1">
      <c r="A7" s="141"/>
      <c r="B7" s="38"/>
      <c r="C7" s="38"/>
      <c r="D7" s="152"/>
      <c r="E7" s="149"/>
      <c r="F7" s="147"/>
      <c r="G7" s="147"/>
      <c r="H7" s="148"/>
      <c r="I7" s="148"/>
      <c r="J7" s="148"/>
      <c r="K7" s="148"/>
      <c r="L7" s="148"/>
      <c r="M7" s="37"/>
      <c r="N7" s="37"/>
      <c r="O7" s="37"/>
      <c r="P7" s="37"/>
      <c r="Q7" s="37"/>
      <c r="R7" s="290"/>
      <c r="S7" s="38"/>
    </row>
    <row r="8" spans="1:19" ht="15.75" customHeight="1">
      <c r="A8" s="141" t="s">
        <v>432</v>
      </c>
      <c r="B8" s="38"/>
      <c r="C8" s="38"/>
      <c r="D8" s="152">
        <v>75983</v>
      </c>
      <c r="E8" s="149"/>
      <c r="F8" s="147"/>
      <c r="G8" s="147"/>
      <c r="H8" s="148"/>
      <c r="I8" s="148"/>
      <c r="J8" s="148"/>
      <c r="K8" s="148"/>
      <c r="L8" s="148"/>
      <c r="M8" s="37"/>
      <c r="N8" s="37"/>
      <c r="O8" s="37"/>
      <c r="P8" s="37"/>
      <c r="Q8" s="37"/>
      <c r="R8" s="290"/>
      <c r="S8" s="190" t="s">
        <v>513</v>
      </c>
    </row>
    <row r="9" spans="1:19" ht="15.75" customHeight="1">
      <c r="A9" s="141" t="s">
        <v>433</v>
      </c>
      <c r="B9" s="38"/>
      <c r="C9" s="38"/>
      <c r="D9" s="152">
        <v>52492</v>
      </c>
      <c r="E9" s="149"/>
      <c r="F9" s="147"/>
      <c r="G9" s="147"/>
      <c r="H9" s="148"/>
      <c r="I9" s="148"/>
      <c r="J9" s="148"/>
      <c r="K9" s="148"/>
      <c r="L9" s="148"/>
      <c r="M9" s="37"/>
      <c r="N9" s="37"/>
      <c r="O9" s="37"/>
      <c r="P9" s="37"/>
      <c r="Q9" s="37"/>
      <c r="R9" s="37"/>
      <c r="S9" s="190" t="s">
        <v>514</v>
      </c>
    </row>
    <row r="10" spans="1:19" ht="15.75" customHeight="1">
      <c r="A10" s="141" t="s">
        <v>434</v>
      </c>
      <c r="B10" s="38"/>
      <c r="C10" s="38"/>
      <c r="D10" s="152">
        <v>305591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90"/>
    </row>
    <row r="11" spans="1:19" ht="15" customHeight="1">
      <c r="A11" s="141" t="s">
        <v>435</v>
      </c>
      <c r="B11" s="38"/>
      <c r="C11" s="38"/>
      <c r="D11" s="152">
        <v>10958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90" t="s">
        <v>515</v>
      </c>
    </row>
    <row r="12" spans="1:19" ht="16.5" customHeight="1">
      <c r="A12" s="141" t="s">
        <v>436</v>
      </c>
      <c r="B12" s="38"/>
      <c r="C12" s="38"/>
      <c r="D12" s="152">
        <v>31301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190" t="s">
        <v>516</v>
      </c>
    </row>
    <row r="13" spans="1:19" ht="18" customHeight="1">
      <c r="A13" s="141" t="s">
        <v>437</v>
      </c>
      <c r="B13" s="38"/>
      <c r="C13" s="38"/>
      <c r="D13" s="152">
        <v>25731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190" t="s">
        <v>517</v>
      </c>
    </row>
    <row r="14" spans="1:19" ht="17.25" customHeight="1">
      <c r="A14" s="141" t="s">
        <v>438</v>
      </c>
      <c r="B14" s="38"/>
      <c r="C14" s="38"/>
      <c r="D14" s="152">
        <v>397491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190" t="s">
        <v>498</v>
      </c>
    </row>
    <row r="15" spans="1:19" ht="16.5" customHeight="1">
      <c r="A15" s="141" t="s">
        <v>439</v>
      </c>
      <c r="B15" s="38"/>
      <c r="C15" s="38"/>
      <c r="D15" s="152">
        <v>35055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90" t="s">
        <v>505</v>
      </c>
    </row>
    <row r="16" spans="1:19" ht="18.75" customHeight="1">
      <c r="A16" s="141" t="s">
        <v>440</v>
      </c>
      <c r="B16" s="38"/>
      <c r="C16" s="38"/>
      <c r="D16" s="152">
        <v>40625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90" t="s">
        <v>507</v>
      </c>
    </row>
    <row r="17" spans="1:19" ht="16.5" customHeight="1">
      <c r="A17" s="141" t="s">
        <v>441</v>
      </c>
      <c r="B17" s="38"/>
      <c r="C17" s="38"/>
      <c r="D17" s="152">
        <v>31907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90" t="s">
        <v>179</v>
      </c>
    </row>
    <row r="18" spans="1:19" ht="18" customHeight="1">
      <c r="A18" s="141" t="s">
        <v>442</v>
      </c>
      <c r="B18" s="38"/>
      <c r="C18" s="38"/>
      <c r="D18" s="152">
        <v>19919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190"/>
    </row>
    <row r="19" spans="1:19" ht="17.25" customHeight="1">
      <c r="A19" s="141" t="s">
        <v>443</v>
      </c>
      <c r="B19" s="38"/>
      <c r="C19" s="38"/>
      <c r="D19" s="152">
        <v>20161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190" t="s">
        <v>518</v>
      </c>
    </row>
    <row r="20" spans="1:19" ht="16.5" customHeight="1">
      <c r="A20" s="141" t="s">
        <v>444</v>
      </c>
      <c r="B20" s="38"/>
      <c r="C20" s="38"/>
      <c r="D20" s="152">
        <v>27184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190" t="s">
        <v>499</v>
      </c>
    </row>
    <row r="21" spans="1:19" ht="15.75" customHeight="1">
      <c r="A21" s="141" t="s">
        <v>445</v>
      </c>
      <c r="B21" s="38"/>
      <c r="C21" s="38"/>
      <c r="D21" s="152">
        <v>28880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190" t="s">
        <v>519</v>
      </c>
    </row>
    <row r="22" spans="1:19" ht="15.75" customHeight="1">
      <c r="A22" s="141" t="s">
        <v>446</v>
      </c>
      <c r="B22" s="38"/>
      <c r="C22" s="38"/>
      <c r="D22" s="152">
        <v>185148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190"/>
    </row>
    <row r="23" spans="1:19" ht="18" customHeight="1">
      <c r="A23" s="141" t="s">
        <v>447</v>
      </c>
      <c r="B23" s="38"/>
      <c r="C23" s="38"/>
      <c r="D23" s="152">
        <v>25973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190" t="s">
        <v>520</v>
      </c>
    </row>
    <row r="24" spans="1:19" ht="16.5" customHeight="1">
      <c r="A24" s="141" t="s">
        <v>448</v>
      </c>
      <c r="B24" s="38"/>
      <c r="C24" s="38"/>
      <c r="D24" s="152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190" t="s">
        <v>521</v>
      </c>
    </row>
    <row r="25" spans="1:19" ht="17.25" customHeight="1">
      <c r="A25" s="141" t="s">
        <v>449</v>
      </c>
      <c r="B25" s="38"/>
      <c r="C25" s="38"/>
      <c r="D25" s="152">
        <v>31059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90"/>
    </row>
    <row r="26" spans="1:19" ht="16.5" customHeight="1">
      <c r="A26" s="141" t="s">
        <v>450</v>
      </c>
      <c r="B26" s="38"/>
      <c r="C26" s="38"/>
      <c r="D26" s="152">
        <v>66235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90" t="s">
        <v>525</v>
      </c>
    </row>
    <row r="27" spans="1:19" ht="16.5" customHeight="1">
      <c r="A27" s="141" t="s">
        <v>451</v>
      </c>
      <c r="B27" s="38"/>
      <c r="C27" s="38"/>
      <c r="D27" s="152">
        <v>52431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190" t="s">
        <v>523</v>
      </c>
    </row>
    <row r="28" spans="1:19" ht="17.25" customHeight="1">
      <c r="A28" s="141" t="s">
        <v>452</v>
      </c>
      <c r="B28" s="38"/>
      <c r="C28" s="38"/>
      <c r="D28" s="152">
        <v>20343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90" t="s">
        <v>506</v>
      </c>
    </row>
    <row r="29" spans="1:19" ht="15.75" customHeight="1">
      <c r="A29" s="141" t="s">
        <v>453</v>
      </c>
      <c r="B29" s="38"/>
      <c r="C29" s="38"/>
      <c r="D29" s="152">
        <v>24944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190" t="s">
        <v>500</v>
      </c>
    </row>
    <row r="30" spans="1:19" ht="16.5" customHeight="1">
      <c r="A30" s="141" t="s">
        <v>454</v>
      </c>
      <c r="B30" s="38"/>
      <c r="C30" s="38"/>
      <c r="D30" s="152">
        <v>190856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90"/>
    </row>
    <row r="31" spans="1:19" ht="17.25" customHeight="1">
      <c r="A31" s="141" t="s">
        <v>455</v>
      </c>
      <c r="B31" s="38"/>
      <c r="C31" s="38"/>
      <c r="D31" s="152">
        <v>28637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190" t="s">
        <v>522</v>
      </c>
    </row>
    <row r="32" spans="1:19" ht="18" customHeight="1">
      <c r="A32" s="142" t="s">
        <v>344</v>
      </c>
      <c r="B32" s="38"/>
      <c r="C32" s="38"/>
      <c r="D32" s="295">
        <f>D31+D30+D29+D28+D27+D26+D25+D24+D23+D22+D21+D20+D19+D18+D17+D16+D15+D14+D13+D12+D11+D10+D9+D8+D7</f>
        <v>1741255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295">
        <f>S31+S30+S29+S28+S27+S26+S25+S24+S23+S22+S21+S20+S19+S18+S17+S16+S15+S14+S13+S12+S11+S10+S9+S8+S7</f>
        <v>2978000</v>
      </c>
    </row>
    <row r="33" spans="1:19" ht="23.25" customHeight="1">
      <c r="A33" s="143" t="s">
        <v>456</v>
      </c>
      <c r="B33" s="38"/>
      <c r="C33" s="38"/>
      <c r="D33" s="29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190" t="s">
        <v>457</v>
      </c>
    </row>
    <row r="34" spans="1:19" ht="18" customHeight="1">
      <c r="A34" s="143" t="s">
        <v>345</v>
      </c>
      <c r="B34" s="190" t="s">
        <v>466</v>
      </c>
      <c r="C34" s="38"/>
      <c r="D34" s="291"/>
      <c r="E34" s="152">
        <v>15419000</v>
      </c>
      <c r="F34" s="152"/>
      <c r="G34" s="152">
        <v>4923100</v>
      </c>
      <c r="H34" s="152">
        <v>4330700</v>
      </c>
      <c r="I34" s="152">
        <v>382900</v>
      </c>
      <c r="J34" s="152">
        <v>295200</v>
      </c>
      <c r="K34" s="155">
        <v>16784900</v>
      </c>
      <c r="L34" s="155">
        <v>122800</v>
      </c>
      <c r="M34" s="155">
        <v>17785700</v>
      </c>
      <c r="N34" s="150"/>
      <c r="O34" s="152">
        <v>29000</v>
      </c>
      <c r="P34" s="152">
        <v>3700</v>
      </c>
      <c r="Q34" s="152">
        <v>55800</v>
      </c>
      <c r="R34" s="294">
        <f>E34+F34+G34+H34+I34+J34+K34+M34+O34+P34+Q34+L34</f>
        <v>60132800</v>
      </c>
      <c r="S34" s="151"/>
    </row>
    <row r="35" spans="1:19" ht="18" customHeight="1">
      <c r="A35" s="144" t="s">
        <v>346</v>
      </c>
      <c r="B35" s="292">
        <f>B32+B34</f>
        <v>4393300</v>
      </c>
      <c r="C35" s="291"/>
      <c r="D35" s="291"/>
      <c r="E35" s="292">
        <f aca="true" t="shared" si="0" ref="E35:M35">E32+E34</f>
        <v>15419000</v>
      </c>
      <c r="F35" s="292">
        <f t="shared" si="0"/>
        <v>0</v>
      </c>
      <c r="G35" s="292">
        <f t="shared" si="0"/>
        <v>4923100</v>
      </c>
      <c r="H35" s="292">
        <f t="shared" si="0"/>
        <v>4330700</v>
      </c>
      <c r="I35" s="292">
        <f t="shared" si="0"/>
        <v>382900</v>
      </c>
      <c r="J35" s="292">
        <f t="shared" si="0"/>
        <v>295200</v>
      </c>
      <c r="K35" s="292">
        <f t="shared" si="0"/>
        <v>16784900</v>
      </c>
      <c r="L35" s="292">
        <f t="shared" si="0"/>
        <v>122800</v>
      </c>
      <c r="M35" s="292">
        <f t="shared" si="0"/>
        <v>17785700</v>
      </c>
      <c r="N35" s="293"/>
      <c r="O35" s="292">
        <f>O32+O34</f>
        <v>29000</v>
      </c>
      <c r="P35" s="292">
        <f>P32+P34</f>
        <v>3700</v>
      </c>
      <c r="Q35" s="292">
        <f>Q32+Q34</f>
        <v>55800</v>
      </c>
      <c r="R35" s="292">
        <f>R32+R34</f>
        <v>60132800</v>
      </c>
      <c r="S35" s="292">
        <f>S32+S33</f>
        <v>3778000</v>
      </c>
    </row>
    <row r="36" spans="1:19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</row>
    <row r="37" spans="1:19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</row>
    <row r="38" spans="1:19" ht="39.75" customHeight="1" hidden="1">
      <c r="A38" s="82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</row>
    <row r="39" spans="1:34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1" spans="1:34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68" ht="44.25" customHeight="1"/>
    <row r="81" ht="45.75" customHeight="1"/>
  </sheetData>
  <sheetProtection/>
  <mergeCells count="11">
    <mergeCell ref="N4:Q4"/>
    <mergeCell ref="R4:R6"/>
    <mergeCell ref="A2:V2"/>
    <mergeCell ref="N5:Q5"/>
    <mergeCell ref="K1:V1"/>
    <mergeCell ref="S4:S6"/>
    <mergeCell ref="A4:A6"/>
    <mergeCell ref="B4:C5"/>
    <mergeCell ref="D4:D6"/>
    <mergeCell ref="E4:M4"/>
    <mergeCell ref="E5:M5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B1">
      <pane xSplit="1" ySplit="6" topLeftCell="C1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L2" sqref="L2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customWidth="1"/>
    <col min="4" max="4" width="14.66015625" style="74" customWidth="1"/>
    <col min="5" max="5" width="28.66015625" style="7" customWidth="1"/>
    <col min="6" max="6" width="38.5" style="7" customWidth="1"/>
    <col min="7" max="7" width="14.83203125" style="7" customWidth="1"/>
    <col min="8" max="8" width="16.66015625" style="7" customWidth="1"/>
    <col min="9" max="9" width="18" style="7" customWidth="1"/>
    <col min="10" max="10" width="21.16015625" style="7" customWidth="1"/>
    <col min="11" max="11" width="4" style="7" customWidth="1"/>
    <col min="12" max="16384" width="9.16015625" style="6" customWidth="1"/>
  </cols>
  <sheetData>
    <row r="1" spans="1:11" s="34" customFormat="1" ht="22.5" customHeight="1">
      <c r="A1" s="33"/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7:11" ht="69.75" customHeight="1">
      <c r="G2" s="380" t="s">
        <v>532</v>
      </c>
      <c r="H2" s="380"/>
      <c r="I2" s="380"/>
      <c r="J2" s="380"/>
      <c r="K2" s="380"/>
    </row>
    <row r="3" spans="3:11" ht="33.75" customHeight="1">
      <c r="C3" s="469" t="s">
        <v>486</v>
      </c>
      <c r="D3" s="388"/>
      <c r="E3" s="388"/>
      <c r="F3" s="388"/>
      <c r="G3" s="388"/>
      <c r="H3" s="388"/>
      <c r="I3" s="388"/>
      <c r="J3" s="388"/>
      <c r="K3" s="287"/>
    </row>
    <row r="4" spans="1:11" ht="45" customHeight="1">
      <c r="A4" s="2"/>
      <c r="B4" s="399" t="s">
        <v>487</v>
      </c>
      <c r="C4" s="400"/>
      <c r="D4" s="400"/>
      <c r="E4" s="400"/>
      <c r="F4" s="400"/>
      <c r="G4" s="400"/>
      <c r="H4" s="400"/>
      <c r="I4" s="400"/>
      <c r="J4" s="400"/>
      <c r="K4" s="400"/>
    </row>
    <row r="5" spans="2:11" ht="18.75">
      <c r="B5" s="75"/>
      <c r="C5" s="76"/>
      <c r="D5" s="76"/>
      <c r="E5" s="8"/>
      <c r="F5" s="85"/>
      <c r="G5" s="85"/>
      <c r="H5" s="86"/>
      <c r="I5" s="85"/>
      <c r="J5" s="85"/>
      <c r="K5" s="65" t="s">
        <v>127</v>
      </c>
    </row>
    <row r="6" spans="1:11" ht="122.25" customHeight="1">
      <c r="A6" s="79"/>
      <c r="B6" s="54" t="s">
        <v>124</v>
      </c>
      <c r="C6" s="54" t="s">
        <v>398</v>
      </c>
      <c r="D6" s="54" t="s">
        <v>89</v>
      </c>
      <c r="E6" s="90" t="s">
        <v>420</v>
      </c>
      <c r="F6" s="66" t="s">
        <v>125</v>
      </c>
      <c r="G6" s="66" t="s">
        <v>110</v>
      </c>
      <c r="H6" s="66" t="s">
        <v>111</v>
      </c>
      <c r="I6" s="66" t="s">
        <v>112</v>
      </c>
      <c r="J6" s="467" t="s">
        <v>113</v>
      </c>
      <c r="K6" s="468"/>
    </row>
    <row r="7" spans="1:11" s="29" customFormat="1" ht="33" customHeight="1">
      <c r="A7" s="28"/>
      <c r="B7" s="94" t="s">
        <v>105</v>
      </c>
      <c r="C7" s="94"/>
      <c r="D7" s="94"/>
      <c r="E7" s="336" t="s">
        <v>320</v>
      </c>
      <c r="F7" s="96"/>
      <c r="G7" s="96"/>
      <c r="H7" s="96"/>
      <c r="I7" s="96"/>
      <c r="J7" s="455">
        <f>J9+J10</f>
        <v>39264</v>
      </c>
      <c r="K7" s="456"/>
    </row>
    <row r="8" spans="2:11" ht="24" customHeight="1" hidden="1">
      <c r="B8" s="77"/>
      <c r="C8" s="78"/>
      <c r="D8" s="78"/>
      <c r="E8" s="70"/>
      <c r="F8" s="68"/>
      <c r="G8" s="68"/>
      <c r="H8" s="68"/>
      <c r="I8" s="68"/>
      <c r="J8" s="68"/>
      <c r="K8" s="68"/>
    </row>
    <row r="9" spans="1:11" s="89" customFormat="1" ht="27" customHeight="1">
      <c r="A9" s="74"/>
      <c r="B9" s="69" t="s">
        <v>92</v>
      </c>
      <c r="C9" s="78" t="s">
        <v>106</v>
      </c>
      <c r="D9" s="78" t="s">
        <v>87</v>
      </c>
      <c r="E9" s="97" t="s">
        <v>131</v>
      </c>
      <c r="F9" s="231" t="s">
        <v>132</v>
      </c>
      <c r="G9" s="71"/>
      <c r="H9" s="71"/>
      <c r="I9" s="71"/>
      <c r="J9" s="453">
        <v>20000</v>
      </c>
      <c r="K9" s="454"/>
    </row>
    <row r="10" spans="1:11" s="89" customFormat="1" ht="29.25" customHeight="1">
      <c r="A10" s="74"/>
      <c r="B10" s="69"/>
      <c r="C10" s="78" t="s">
        <v>509</v>
      </c>
      <c r="D10" s="78" t="s">
        <v>118</v>
      </c>
      <c r="E10" s="70" t="s">
        <v>510</v>
      </c>
      <c r="F10" s="231" t="s">
        <v>512</v>
      </c>
      <c r="G10" s="71"/>
      <c r="H10" s="71"/>
      <c r="I10" s="71"/>
      <c r="J10" s="453">
        <v>19264</v>
      </c>
      <c r="K10" s="454"/>
    </row>
    <row r="11" spans="1:11" s="219" customFormat="1" ht="39.75" customHeight="1">
      <c r="A11" s="215"/>
      <c r="B11" s="216"/>
      <c r="C11" s="217"/>
      <c r="D11" s="217"/>
      <c r="E11" s="214" t="s">
        <v>416</v>
      </c>
      <c r="F11" s="218"/>
      <c r="G11" s="218"/>
      <c r="H11" s="218"/>
      <c r="I11" s="218"/>
      <c r="J11" s="455">
        <f>J14+J20:K20</f>
        <v>345800</v>
      </c>
      <c r="K11" s="456"/>
    </row>
    <row r="12" spans="1:11" s="219" customFormat="1" ht="21.75" customHeight="1" hidden="1">
      <c r="A12" s="215"/>
      <c r="B12" s="202"/>
      <c r="C12" s="203" t="s">
        <v>133</v>
      </c>
      <c r="D12" s="203" t="s">
        <v>116</v>
      </c>
      <c r="E12" s="232" t="s">
        <v>134</v>
      </c>
      <c r="F12" s="230" t="s">
        <v>135</v>
      </c>
      <c r="G12" s="231"/>
      <c r="H12" s="231"/>
      <c r="I12" s="231"/>
      <c r="J12" s="453"/>
      <c r="K12" s="454"/>
    </row>
    <row r="13" spans="2:11" ht="23.25" customHeight="1" hidden="1">
      <c r="B13" s="101">
        <v>1000000</v>
      </c>
      <c r="C13" s="98"/>
      <c r="D13" s="99"/>
      <c r="E13" s="102" t="s">
        <v>136</v>
      </c>
      <c r="F13" s="100"/>
      <c r="G13" s="100"/>
      <c r="H13" s="100"/>
      <c r="I13" s="100"/>
      <c r="J13" s="266"/>
      <c r="K13" s="223"/>
    </row>
    <row r="14" spans="2:11" ht="18" customHeight="1">
      <c r="B14" s="66"/>
      <c r="C14" s="203" t="s">
        <v>159</v>
      </c>
      <c r="D14" s="78" t="s">
        <v>213</v>
      </c>
      <c r="E14" s="70" t="s">
        <v>494</v>
      </c>
      <c r="F14" s="231" t="s">
        <v>132</v>
      </c>
      <c r="G14" s="71"/>
      <c r="H14" s="71"/>
      <c r="I14" s="71"/>
      <c r="J14" s="457">
        <v>45800</v>
      </c>
      <c r="K14" s="458"/>
    </row>
    <row r="15" spans="2:11" ht="23.25" customHeight="1" hidden="1">
      <c r="B15" s="66"/>
      <c r="C15" s="69"/>
      <c r="D15" s="78"/>
      <c r="E15" s="73"/>
      <c r="F15" s="68"/>
      <c r="G15" s="68"/>
      <c r="H15" s="68"/>
      <c r="I15" s="68"/>
      <c r="J15" s="268"/>
      <c r="K15" s="225"/>
    </row>
    <row r="16" spans="2:11" ht="22.5" customHeight="1" hidden="1">
      <c r="B16" s="66"/>
      <c r="C16" s="69"/>
      <c r="D16" s="78"/>
      <c r="E16" s="73"/>
      <c r="F16" s="68"/>
      <c r="G16" s="68"/>
      <c r="H16" s="68"/>
      <c r="I16" s="68"/>
      <c r="J16" s="268"/>
      <c r="K16" s="225"/>
    </row>
    <row r="17" spans="2:11" ht="22.5" customHeight="1" hidden="1">
      <c r="B17" s="66" t="s">
        <v>92</v>
      </c>
      <c r="C17" s="66" t="s">
        <v>92</v>
      </c>
      <c r="D17" s="77"/>
      <c r="E17" s="72" t="s">
        <v>92</v>
      </c>
      <c r="F17" s="71"/>
      <c r="G17" s="71"/>
      <c r="H17" s="71"/>
      <c r="I17" s="71"/>
      <c r="J17" s="267"/>
      <c r="K17" s="224"/>
    </row>
    <row r="18" spans="2:11" ht="21.75" customHeight="1" hidden="1">
      <c r="B18" s="101">
        <v>1500000</v>
      </c>
      <c r="C18" s="101"/>
      <c r="D18" s="94"/>
      <c r="E18" s="214" t="s">
        <v>425</v>
      </c>
      <c r="F18" s="103"/>
      <c r="G18" s="103"/>
      <c r="H18" s="103"/>
      <c r="I18" s="103"/>
      <c r="J18" s="462">
        <f>J19</f>
        <v>0</v>
      </c>
      <c r="K18" s="454"/>
    </row>
    <row r="19" spans="1:11" s="89" customFormat="1" ht="23.25" customHeight="1" hidden="1">
      <c r="A19" s="74"/>
      <c r="B19" s="69" t="s">
        <v>92</v>
      </c>
      <c r="C19" s="203" t="s">
        <v>236</v>
      </c>
      <c r="D19" s="203" t="s">
        <v>233</v>
      </c>
      <c r="E19" s="265" t="s">
        <v>237</v>
      </c>
      <c r="F19" s="231" t="s">
        <v>132</v>
      </c>
      <c r="G19" s="71"/>
      <c r="H19" s="71"/>
      <c r="I19" s="71"/>
      <c r="J19" s="460"/>
      <c r="K19" s="454"/>
    </row>
    <row r="20" spans="1:11" s="89" customFormat="1" ht="44.25" customHeight="1">
      <c r="A20" s="74"/>
      <c r="B20" s="69"/>
      <c r="C20" s="203" t="s">
        <v>133</v>
      </c>
      <c r="D20" s="203" t="s">
        <v>116</v>
      </c>
      <c r="E20" s="97" t="s">
        <v>185</v>
      </c>
      <c r="F20" s="230" t="s">
        <v>524</v>
      </c>
      <c r="G20" s="71">
        <v>300000</v>
      </c>
      <c r="H20" s="71"/>
      <c r="I20" s="71"/>
      <c r="J20" s="460">
        <v>300000</v>
      </c>
      <c r="K20" s="454"/>
    </row>
    <row r="21" spans="1:11" s="89" customFormat="1" ht="30" customHeight="1">
      <c r="A21" s="74"/>
      <c r="B21" s="69"/>
      <c r="C21" s="203"/>
      <c r="D21" s="217"/>
      <c r="E21" s="361" t="s">
        <v>477</v>
      </c>
      <c r="F21" s="218"/>
      <c r="G21" s="362"/>
      <c r="H21" s="100"/>
      <c r="I21" s="100"/>
      <c r="J21" s="464">
        <f>J22+J25+J23+J26+J24</f>
        <v>737279</v>
      </c>
      <c r="K21" s="465"/>
    </row>
    <row r="22" spans="1:11" s="365" customFormat="1" ht="24" customHeight="1">
      <c r="A22" s="140"/>
      <c r="B22" s="202"/>
      <c r="C22" s="203" t="s">
        <v>193</v>
      </c>
      <c r="D22" s="203" t="s">
        <v>222</v>
      </c>
      <c r="E22" s="363" t="s">
        <v>26</v>
      </c>
      <c r="F22" s="231" t="s">
        <v>132</v>
      </c>
      <c r="G22" s="364"/>
      <c r="H22" s="364"/>
      <c r="I22" s="364"/>
      <c r="J22" s="453">
        <v>289600</v>
      </c>
      <c r="K22" s="459"/>
    </row>
    <row r="23" spans="1:11" s="365" customFormat="1" ht="24" customHeight="1">
      <c r="A23" s="140"/>
      <c r="B23" s="202"/>
      <c r="C23" s="203" t="s">
        <v>490</v>
      </c>
      <c r="D23" s="203" t="s">
        <v>492</v>
      </c>
      <c r="E23" s="363" t="s">
        <v>491</v>
      </c>
      <c r="F23" s="231" t="s">
        <v>132</v>
      </c>
      <c r="G23" s="364"/>
      <c r="H23" s="364"/>
      <c r="I23" s="364"/>
      <c r="J23" s="453">
        <v>42300</v>
      </c>
      <c r="K23" s="459"/>
    </row>
    <row r="24" spans="1:11" s="365" customFormat="1" ht="75" customHeight="1">
      <c r="A24" s="140"/>
      <c r="B24" s="202"/>
      <c r="C24" s="203" t="s">
        <v>117</v>
      </c>
      <c r="D24" s="203" t="s">
        <v>118</v>
      </c>
      <c r="E24" s="342" t="s">
        <v>471</v>
      </c>
      <c r="F24" s="230" t="s">
        <v>511</v>
      </c>
      <c r="G24" s="351">
        <v>58000</v>
      </c>
      <c r="H24" s="364"/>
      <c r="I24" s="364"/>
      <c r="J24" s="453">
        <v>58000</v>
      </c>
      <c r="K24" s="459"/>
    </row>
    <row r="25" spans="1:11" s="89" customFormat="1" ht="50.25" customHeight="1">
      <c r="A25" s="74"/>
      <c r="B25" s="69"/>
      <c r="C25" s="203" t="s">
        <v>117</v>
      </c>
      <c r="D25" s="203" t="s">
        <v>118</v>
      </c>
      <c r="E25" s="342" t="s">
        <v>471</v>
      </c>
      <c r="F25" s="230" t="s">
        <v>476</v>
      </c>
      <c r="G25" s="128">
        <v>31930</v>
      </c>
      <c r="H25" s="71"/>
      <c r="I25" s="71"/>
      <c r="J25" s="453">
        <v>31930</v>
      </c>
      <c r="K25" s="454"/>
    </row>
    <row r="26" spans="1:11" s="89" customFormat="1" ht="47.25" customHeight="1">
      <c r="A26" s="74"/>
      <c r="B26" s="69"/>
      <c r="C26" s="203" t="s">
        <v>117</v>
      </c>
      <c r="D26" s="203" t="s">
        <v>118</v>
      </c>
      <c r="E26" s="342" t="s">
        <v>471</v>
      </c>
      <c r="F26" s="230" t="s">
        <v>495</v>
      </c>
      <c r="G26" s="128">
        <v>405000</v>
      </c>
      <c r="H26" s="71"/>
      <c r="I26" s="71"/>
      <c r="J26" s="453">
        <v>315449</v>
      </c>
      <c r="K26" s="454"/>
    </row>
    <row r="27" spans="1:11" s="228" customFormat="1" ht="33" customHeight="1">
      <c r="A27" s="226"/>
      <c r="B27" s="204"/>
      <c r="C27" s="204"/>
      <c r="D27" s="205"/>
      <c r="E27" s="337" t="s">
        <v>465</v>
      </c>
      <c r="F27" s="227"/>
      <c r="G27" s="350"/>
      <c r="H27" s="227"/>
      <c r="I27" s="227"/>
      <c r="J27" s="455">
        <f>J28+J29</f>
        <v>48000</v>
      </c>
      <c r="K27" s="456"/>
    </row>
    <row r="28" spans="1:11" s="228" customFormat="1" ht="24" customHeight="1">
      <c r="A28" s="226"/>
      <c r="B28" s="202"/>
      <c r="C28" s="202">
        <v>110201</v>
      </c>
      <c r="D28" s="203" t="s">
        <v>291</v>
      </c>
      <c r="E28" s="260" t="s">
        <v>292</v>
      </c>
      <c r="F28" s="231" t="s">
        <v>132</v>
      </c>
      <c r="G28" s="351"/>
      <c r="H28" s="231"/>
      <c r="I28" s="231"/>
      <c r="J28" s="453">
        <v>30000</v>
      </c>
      <c r="K28" s="454"/>
    </row>
    <row r="29" spans="1:11" s="228" customFormat="1" ht="24" customHeight="1">
      <c r="A29" s="226"/>
      <c r="B29" s="202"/>
      <c r="C29" s="202">
        <v>110502</v>
      </c>
      <c r="D29" s="203" t="s">
        <v>297</v>
      </c>
      <c r="E29" s="109" t="s">
        <v>298</v>
      </c>
      <c r="F29" s="231" t="s">
        <v>132</v>
      </c>
      <c r="G29" s="351"/>
      <c r="H29" s="231"/>
      <c r="I29" s="231"/>
      <c r="J29" s="453">
        <v>18000</v>
      </c>
      <c r="K29" s="454"/>
    </row>
    <row r="30" spans="1:11" s="222" customFormat="1" ht="33.75" customHeight="1">
      <c r="A30" s="220"/>
      <c r="B30" s="221"/>
      <c r="C30" s="262"/>
      <c r="D30" s="264"/>
      <c r="E30" s="262" t="s">
        <v>108</v>
      </c>
      <c r="F30" s="263"/>
      <c r="G30" s="373">
        <v>494930</v>
      </c>
      <c r="H30" s="372"/>
      <c r="I30" s="263"/>
      <c r="J30" s="463">
        <f>J7+J11+J21+J27</f>
        <v>1170343</v>
      </c>
      <c r="K30" s="454"/>
    </row>
    <row r="32" spans="2:18" ht="42.75" customHeight="1"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89"/>
      <c r="M32" s="89"/>
      <c r="N32" s="89"/>
      <c r="O32" s="89"/>
      <c r="P32" s="89"/>
      <c r="Q32" s="89"/>
      <c r="R32" s="89"/>
    </row>
    <row r="33" spans="2:18" ht="20.25" customHeight="1"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</row>
    <row r="34" spans="2:18" ht="19.5" customHeight="1"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</row>
    <row r="36" spans="2:3" ht="12.75">
      <c r="B36" s="92"/>
      <c r="C36" s="2"/>
    </row>
  </sheetData>
  <sheetProtection/>
  <mergeCells count="27">
    <mergeCell ref="B1:K1"/>
    <mergeCell ref="B4:K4"/>
    <mergeCell ref="J9:K9"/>
    <mergeCell ref="J7:K7"/>
    <mergeCell ref="G2:K2"/>
    <mergeCell ref="J6:K6"/>
    <mergeCell ref="C3:J3"/>
    <mergeCell ref="B34:R34"/>
    <mergeCell ref="B32:K32"/>
    <mergeCell ref="J18:K18"/>
    <mergeCell ref="J28:K28"/>
    <mergeCell ref="J30:K30"/>
    <mergeCell ref="J27:K27"/>
    <mergeCell ref="J26:K26"/>
    <mergeCell ref="J23:K23"/>
    <mergeCell ref="J19:K19"/>
    <mergeCell ref="J21:K21"/>
    <mergeCell ref="J10:K10"/>
    <mergeCell ref="J11:K11"/>
    <mergeCell ref="J12:K12"/>
    <mergeCell ref="B33:R33"/>
    <mergeCell ref="J14:K14"/>
    <mergeCell ref="J22:K22"/>
    <mergeCell ref="J25:K25"/>
    <mergeCell ref="J29:K29"/>
    <mergeCell ref="J24:K24"/>
    <mergeCell ref="J20:K20"/>
  </mergeCells>
  <printOptions horizontalCentered="1"/>
  <pageMargins left="0.6299212598425197" right="0.3937007874015748" top="0.7086614173228347" bottom="0.5118110236220472" header="0.2362204724409449" footer="0.1968503937007874"/>
  <pageSetup horizontalDpi="600" verticalDpi="600" orientation="portrait" paperSize="9" scale="60" r:id="rId1"/>
  <rowBreaks count="1" manualBreakCount="1">
    <brk id="3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Normal="85" zoomScaleSheetLayoutView="100" zoomScalePageLayoutView="0" workbookViewId="0" topLeftCell="C23">
      <selection activeCell="I3" sqref="I3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customWidth="1"/>
    <col min="4" max="4" width="17.83203125" style="74" customWidth="1"/>
    <col min="5" max="5" width="54" style="7" customWidth="1"/>
    <col min="6" max="6" width="49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34" customFormat="1" ht="13.5" customHeight="1">
      <c r="A1" s="33"/>
      <c r="B1" s="466"/>
      <c r="C1" s="466"/>
      <c r="D1" s="466"/>
      <c r="E1" s="466"/>
      <c r="F1" s="466"/>
      <c r="G1" s="466"/>
      <c r="H1" s="466"/>
      <c r="I1" s="466"/>
    </row>
    <row r="2" spans="7:9" ht="74.25" customHeight="1">
      <c r="G2" s="380" t="s">
        <v>533</v>
      </c>
      <c r="H2" s="380"/>
      <c r="I2" s="380"/>
    </row>
    <row r="3" spans="4:9" ht="44.25" customHeight="1">
      <c r="D3" s="470" t="s">
        <v>488</v>
      </c>
      <c r="E3" s="471"/>
      <c r="F3" s="471"/>
      <c r="G3" s="471"/>
      <c r="H3" s="471"/>
      <c r="I3" s="287"/>
    </row>
    <row r="4" spans="1:9" ht="47.25" customHeight="1">
      <c r="A4" s="2"/>
      <c r="B4" s="399" t="s">
        <v>489</v>
      </c>
      <c r="C4" s="400"/>
      <c r="D4" s="400"/>
      <c r="E4" s="400"/>
      <c r="F4" s="400"/>
      <c r="G4" s="400"/>
      <c r="H4" s="400"/>
      <c r="I4" s="400"/>
    </row>
    <row r="5" spans="2:9" ht="18.75">
      <c r="B5" s="75"/>
      <c r="C5" s="76"/>
      <c r="D5" s="76"/>
      <c r="E5" s="8"/>
      <c r="F5" s="85"/>
      <c r="G5" s="85"/>
      <c r="H5" s="86"/>
      <c r="I5" s="65" t="s">
        <v>127</v>
      </c>
    </row>
    <row r="6" spans="1:9" ht="107.25" customHeight="1">
      <c r="A6" s="79"/>
      <c r="B6" s="87" t="s">
        <v>124</v>
      </c>
      <c r="C6" s="318" t="s">
        <v>398</v>
      </c>
      <c r="D6" s="318" t="s">
        <v>89</v>
      </c>
      <c r="E6" s="318" t="s">
        <v>419</v>
      </c>
      <c r="F6" s="66" t="s">
        <v>114</v>
      </c>
      <c r="G6" s="88" t="s">
        <v>77</v>
      </c>
      <c r="H6" s="66" t="s">
        <v>78</v>
      </c>
      <c r="I6" s="66" t="s">
        <v>115</v>
      </c>
    </row>
    <row r="7" spans="1:9" s="29" customFormat="1" ht="30.75" customHeight="1">
      <c r="A7" s="28"/>
      <c r="B7" s="94" t="s">
        <v>105</v>
      </c>
      <c r="C7" s="94"/>
      <c r="D7" s="94"/>
      <c r="E7" s="95" t="s">
        <v>320</v>
      </c>
      <c r="F7" s="96"/>
      <c r="G7" s="126">
        <f>G9+G10+G11+G12</f>
        <v>134190</v>
      </c>
      <c r="H7" s="126">
        <f>H9+H10+H11</f>
        <v>0</v>
      </c>
      <c r="I7" s="126">
        <f>G7+H7</f>
        <v>134190</v>
      </c>
    </row>
    <row r="8" spans="2:9" ht="17.25" customHeight="1" hidden="1">
      <c r="B8" s="77" t="s">
        <v>86</v>
      </c>
      <c r="C8" s="77"/>
      <c r="D8" s="77"/>
      <c r="E8" s="67" t="s">
        <v>158</v>
      </c>
      <c r="F8" s="68"/>
      <c r="G8" s="127"/>
      <c r="H8" s="127"/>
      <c r="I8" s="127"/>
    </row>
    <row r="9" spans="1:9" s="323" customFormat="1" ht="60">
      <c r="A9" s="319"/>
      <c r="B9" s="320" t="s">
        <v>92</v>
      </c>
      <c r="C9" s="320">
        <v>250404</v>
      </c>
      <c r="D9" s="321" t="s">
        <v>211</v>
      </c>
      <c r="E9" s="322" t="s">
        <v>128</v>
      </c>
      <c r="F9" s="108" t="s">
        <v>459</v>
      </c>
      <c r="G9" s="128">
        <v>79630</v>
      </c>
      <c r="H9" s="128"/>
      <c r="I9" s="127">
        <f aca="true" t="shared" si="0" ref="I9:I15">G9+H9</f>
        <v>79630</v>
      </c>
    </row>
    <row r="10" spans="1:9" s="323" customFormat="1" ht="84.75" customHeight="1" hidden="1">
      <c r="A10" s="319"/>
      <c r="B10" s="320"/>
      <c r="C10" s="320">
        <v>250404</v>
      </c>
      <c r="D10" s="321" t="s">
        <v>211</v>
      </c>
      <c r="E10" s="322" t="s">
        <v>128</v>
      </c>
      <c r="F10" s="108" t="s">
        <v>418</v>
      </c>
      <c r="G10" s="128"/>
      <c r="H10" s="128"/>
      <c r="I10" s="127">
        <f t="shared" si="0"/>
        <v>0</v>
      </c>
    </row>
    <row r="11" spans="1:9" s="323" customFormat="1" ht="60">
      <c r="A11" s="319"/>
      <c r="B11" s="320"/>
      <c r="C11" s="320">
        <v>250404</v>
      </c>
      <c r="D11" s="321" t="s">
        <v>211</v>
      </c>
      <c r="E11" s="322" t="s">
        <v>128</v>
      </c>
      <c r="F11" s="108" t="s">
        <v>430</v>
      </c>
      <c r="G11" s="128">
        <v>3560</v>
      </c>
      <c r="H11" s="128"/>
      <c r="I11" s="127">
        <f t="shared" si="0"/>
        <v>3560</v>
      </c>
    </row>
    <row r="12" spans="1:9" s="323" customFormat="1" ht="45">
      <c r="A12" s="319"/>
      <c r="B12" s="320"/>
      <c r="C12" s="320">
        <v>250404</v>
      </c>
      <c r="D12" s="321" t="s">
        <v>211</v>
      </c>
      <c r="E12" s="322" t="s">
        <v>128</v>
      </c>
      <c r="F12" s="324" t="s">
        <v>431</v>
      </c>
      <c r="G12" s="128">
        <v>51000</v>
      </c>
      <c r="H12" s="128"/>
      <c r="I12" s="127">
        <f t="shared" si="0"/>
        <v>51000</v>
      </c>
    </row>
    <row r="13" spans="1:9" s="89" customFormat="1" ht="28.5">
      <c r="A13" s="74"/>
      <c r="B13" s="98"/>
      <c r="C13" s="98"/>
      <c r="D13" s="99"/>
      <c r="E13" s="95" t="s">
        <v>322</v>
      </c>
      <c r="F13" s="104"/>
      <c r="G13" s="126">
        <f>G15+G16+G17+G18+G19+G21+G22+G23+G24+G14+G20</f>
        <v>254490</v>
      </c>
      <c r="H13" s="126">
        <f>H15+H16+H17+H18+H19+H21+H22+H23+H24+H14+H20</f>
        <v>340000</v>
      </c>
      <c r="I13" s="126">
        <f t="shared" si="0"/>
        <v>594490</v>
      </c>
    </row>
    <row r="14" spans="1:9" s="89" customFormat="1" ht="46.5" customHeight="1">
      <c r="A14" s="74"/>
      <c r="B14" s="98"/>
      <c r="C14" s="98">
        <v>80101</v>
      </c>
      <c r="D14" s="99" t="s">
        <v>213</v>
      </c>
      <c r="E14" s="97" t="s">
        <v>468</v>
      </c>
      <c r="F14" s="371" t="s">
        <v>501</v>
      </c>
      <c r="G14" s="328">
        <v>18000</v>
      </c>
      <c r="H14" s="328"/>
      <c r="I14" s="127">
        <f t="shared" si="0"/>
        <v>18000</v>
      </c>
    </row>
    <row r="15" spans="1:9" s="323" customFormat="1" ht="60">
      <c r="A15" s="319"/>
      <c r="B15" s="320"/>
      <c r="C15" s="321" t="s">
        <v>137</v>
      </c>
      <c r="D15" s="321" t="s">
        <v>217</v>
      </c>
      <c r="E15" s="108" t="s">
        <v>128</v>
      </c>
      <c r="F15" s="108" t="s">
        <v>460</v>
      </c>
      <c r="G15" s="128">
        <v>123490</v>
      </c>
      <c r="H15" s="128"/>
      <c r="I15" s="127">
        <f t="shared" si="0"/>
        <v>123490</v>
      </c>
    </row>
    <row r="16" spans="1:9" s="323" customFormat="1" ht="90">
      <c r="A16" s="319"/>
      <c r="B16" s="320"/>
      <c r="C16" s="321" t="s">
        <v>138</v>
      </c>
      <c r="D16" s="321" t="s">
        <v>218</v>
      </c>
      <c r="E16" s="108" t="s">
        <v>140</v>
      </c>
      <c r="F16" s="108" t="s">
        <v>139</v>
      </c>
      <c r="G16" s="261">
        <v>2000</v>
      </c>
      <c r="H16" s="261"/>
      <c r="I16" s="127">
        <f aca="true" t="shared" si="1" ref="I16:I24">G16+H16</f>
        <v>2000</v>
      </c>
    </row>
    <row r="17" spans="1:9" s="323" customFormat="1" ht="32.25" customHeight="1">
      <c r="A17" s="319"/>
      <c r="B17" s="320"/>
      <c r="C17" s="321" t="s">
        <v>138</v>
      </c>
      <c r="D17" s="321" t="s">
        <v>218</v>
      </c>
      <c r="E17" s="108" t="s">
        <v>140</v>
      </c>
      <c r="F17" s="108" t="s">
        <v>141</v>
      </c>
      <c r="G17" s="261">
        <v>3000</v>
      </c>
      <c r="H17" s="261"/>
      <c r="I17" s="127">
        <f t="shared" si="1"/>
        <v>3000</v>
      </c>
    </row>
    <row r="18" spans="1:9" s="89" customFormat="1" ht="32.25" customHeight="1" hidden="1">
      <c r="A18" s="74"/>
      <c r="B18" s="69"/>
      <c r="C18" s="78" t="s">
        <v>142</v>
      </c>
      <c r="D18" s="78" t="s">
        <v>219</v>
      </c>
      <c r="E18" s="97" t="s">
        <v>143</v>
      </c>
      <c r="F18" s="97" t="s">
        <v>144</v>
      </c>
      <c r="G18" s="261"/>
      <c r="H18" s="261"/>
      <c r="I18" s="127">
        <f t="shared" si="1"/>
        <v>0</v>
      </c>
    </row>
    <row r="19" spans="1:9" s="89" customFormat="1" ht="63.75" customHeight="1" hidden="1">
      <c r="A19" s="74"/>
      <c r="B19" s="69"/>
      <c r="C19" s="78" t="s">
        <v>133</v>
      </c>
      <c r="D19" s="78" t="s">
        <v>116</v>
      </c>
      <c r="E19" s="97" t="s">
        <v>134</v>
      </c>
      <c r="F19" s="97" t="s">
        <v>145</v>
      </c>
      <c r="G19" s="261"/>
      <c r="H19" s="261"/>
      <c r="I19" s="127">
        <f t="shared" si="1"/>
        <v>0</v>
      </c>
    </row>
    <row r="20" spans="1:9" s="89" customFormat="1" ht="63.75" customHeight="1">
      <c r="A20" s="74"/>
      <c r="B20" s="69"/>
      <c r="C20" s="78" t="s">
        <v>133</v>
      </c>
      <c r="D20" s="78" t="s">
        <v>116</v>
      </c>
      <c r="E20" s="97" t="s">
        <v>185</v>
      </c>
      <c r="F20" s="371" t="s">
        <v>501</v>
      </c>
      <c r="G20" s="261"/>
      <c r="H20" s="261">
        <v>300000</v>
      </c>
      <c r="I20" s="127">
        <f t="shared" si="1"/>
        <v>300000</v>
      </c>
    </row>
    <row r="21" spans="1:9" s="323" customFormat="1" ht="63.75" customHeight="1">
      <c r="A21" s="319"/>
      <c r="B21" s="320"/>
      <c r="C21" s="321" t="s">
        <v>119</v>
      </c>
      <c r="D21" s="321" t="s">
        <v>120</v>
      </c>
      <c r="E21" s="108" t="s">
        <v>146</v>
      </c>
      <c r="F21" s="108" t="s">
        <v>417</v>
      </c>
      <c r="G21" s="261">
        <v>10000</v>
      </c>
      <c r="H21" s="128"/>
      <c r="I21" s="127">
        <f t="shared" si="1"/>
        <v>10000</v>
      </c>
    </row>
    <row r="22" spans="1:9" s="323" customFormat="1" ht="110.25" customHeight="1">
      <c r="A22" s="319"/>
      <c r="B22" s="320"/>
      <c r="C22" s="321" t="s">
        <v>147</v>
      </c>
      <c r="D22" s="321" t="s">
        <v>221</v>
      </c>
      <c r="E22" s="108" t="s">
        <v>148</v>
      </c>
      <c r="F22" s="108" t="s">
        <v>462</v>
      </c>
      <c r="G22" s="261">
        <v>18000</v>
      </c>
      <c r="H22" s="128"/>
      <c r="I22" s="127">
        <f t="shared" si="1"/>
        <v>18000</v>
      </c>
    </row>
    <row r="23" spans="1:9" s="89" customFormat="1" ht="93" customHeight="1">
      <c r="A23" s="74"/>
      <c r="B23" s="69"/>
      <c r="C23" s="78" t="s">
        <v>149</v>
      </c>
      <c r="D23" s="78" t="s">
        <v>211</v>
      </c>
      <c r="E23" s="97" t="s">
        <v>128</v>
      </c>
      <c r="F23" s="97" t="s">
        <v>418</v>
      </c>
      <c r="G23" s="261">
        <v>65000</v>
      </c>
      <c r="H23" s="128"/>
      <c r="I23" s="127">
        <f t="shared" si="1"/>
        <v>65000</v>
      </c>
    </row>
    <row r="24" spans="1:9" s="329" customFormat="1" ht="54.75" customHeight="1">
      <c r="A24" s="325"/>
      <c r="B24" s="326"/>
      <c r="C24" s="327" t="s">
        <v>150</v>
      </c>
      <c r="D24" s="327" t="s">
        <v>116</v>
      </c>
      <c r="E24" s="324" t="s">
        <v>129</v>
      </c>
      <c r="F24" s="324" t="s">
        <v>463</v>
      </c>
      <c r="G24" s="261">
        <v>15000</v>
      </c>
      <c r="H24" s="261">
        <v>40000</v>
      </c>
      <c r="I24" s="328">
        <f t="shared" si="1"/>
        <v>55000</v>
      </c>
    </row>
    <row r="25" spans="2:9" ht="13.5" customHeight="1" hidden="1">
      <c r="B25" s="101">
        <v>1000000</v>
      </c>
      <c r="C25" s="98"/>
      <c r="D25" s="99"/>
      <c r="E25" s="102" t="s">
        <v>323</v>
      </c>
      <c r="F25" s="100"/>
      <c r="G25" s="126">
        <f>G26</f>
        <v>0</v>
      </c>
      <c r="H25" s="126">
        <f>H26</f>
        <v>0</v>
      </c>
      <c r="I25" s="126">
        <f aca="true" t="shared" si="2" ref="I25:I33">G25+H25</f>
        <v>0</v>
      </c>
    </row>
    <row r="26" spans="2:9" ht="21" customHeight="1" hidden="1">
      <c r="B26" s="66"/>
      <c r="C26" s="69"/>
      <c r="D26" s="78"/>
      <c r="E26" s="72"/>
      <c r="F26" s="71"/>
      <c r="G26" s="128"/>
      <c r="H26" s="128"/>
      <c r="I26" s="127">
        <f t="shared" si="2"/>
        <v>0</v>
      </c>
    </row>
    <row r="27" spans="2:9" ht="28.5">
      <c r="B27" s="101">
        <v>1500000</v>
      </c>
      <c r="C27" s="101"/>
      <c r="D27" s="94"/>
      <c r="E27" s="95" t="s">
        <v>324</v>
      </c>
      <c r="F27" s="103"/>
      <c r="G27" s="129">
        <f>G28+G30+G31+G29</f>
        <v>73212</v>
      </c>
      <c r="H27" s="129">
        <f>H28+H30+H31</f>
        <v>0</v>
      </c>
      <c r="I27" s="126">
        <f t="shared" si="2"/>
        <v>73212</v>
      </c>
    </row>
    <row r="28" spans="1:9" s="323" customFormat="1" ht="45">
      <c r="A28" s="319"/>
      <c r="B28" s="320"/>
      <c r="C28" s="321" t="s">
        <v>151</v>
      </c>
      <c r="D28" s="321" t="s">
        <v>233</v>
      </c>
      <c r="E28" s="108" t="s">
        <v>152</v>
      </c>
      <c r="F28" s="229" t="s">
        <v>464</v>
      </c>
      <c r="G28" s="261">
        <v>40000</v>
      </c>
      <c r="H28" s="128"/>
      <c r="I28" s="127">
        <f t="shared" si="2"/>
        <v>40000</v>
      </c>
    </row>
    <row r="29" spans="1:9" s="323" customFormat="1" ht="51.75" customHeight="1">
      <c r="A29" s="319"/>
      <c r="B29" s="320"/>
      <c r="C29" s="321" t="s">
        <v>137</v>
      </c>
      <c r="D29" s="321" t="s">
        <v>217</v>
      </c>
      <c r="E29" s="108" t="s">
        <v>153</v>
      </c>
      <c r="F29" s="371" t="s">
        <v>502</v>
      </c>
      <c r="G29" s="261">
        <v>15000</v>
      </c>
      <c r="H29" s="128"/>
      <c r="I29" s="127">
        <f t="shared" si="2"/>
        <v>15000</v>
      </c>
    </row>
    <row r="30" spans="1:9" s="323" customFormat="1" ht="65.25" customHeight="1">
      <c r="A30" s="319"/>
      <c r="B30" s="330"/>
      <c r="C30" s="321" t="s">
        <v>137</v>
      </c>
      <c r="D30" s="321" t="s">
        <v>217</v>
      </c>
      <c r="E30" s="108" t="s">
        <v>153</v>
      </c>
      <c r="F30" s="229" t="s">
        <v>461</v>
      </c>
      <c r="G30" s="261">
        <v>18212</v>
      </c>
      <c r="H30" s="128"/>
      <c r="I30" s="127">
        <f t="shared" si="2"/>
        <v>18212</v>
      </c>
    </row>
    <row r="31" spans="2:9" ht="63.75" hidden="1">
      <c r="B31" s="66" t="s">
        <v>92</v>
      </c>
      <c r="C31" s="78" t="s">
        <v>151</v>
      </c>
      <c r="D31" s="77"/>
      <c r="E31" s="97" t="s">
        <v>152</v>
      </c>
      <c r="F31" s="105" t="s">
        <v>154</v>
      </c>
      <c r="G31" s="128"/>
      <c r="H31" s="128"/>
      <c r="I31" s="127">
        <f t="shared" si="2"/>
        <v>0</v>
      </c>
    </row>
    <row r="32" spans="2:9" ht="27" customHeight="1" hidden="1">
      <c r="B32" s="101"/>
      <c r="C32" s="99"/>
      <c r="D32" s="94"/>
      <c r="E32" s="95" t="s">
        <v>424</v>
      </c>
      <c r="F32" s="106"/>
      <c r="G32" s="126">
        <f>G33</f>
        <v>0</v>
      </c>
      <c r="H32" s="126">
        <f>H33</f>
        <v>0</v>
      </c>
      <c r="I32" s="126">
        <f t="shared" si="2"/>
        <v>0</v>
      </c>
    </row>
    <row r="33" spans="1:9" s="36" customFormat="1" ht="60.75" customHeight="1" hidden="1">
      <c r="A33" s="35"/>
      <c r="B33" s="269"/>
      <c r="C33" s="270" t="s">
        <v>155</v>
      </c>
      <c r="D33" s="78" t="s">
        <v>299</v>
      </c>
      <c r="E33" s="271" t="s">
        <v>156</v>
      </c>
      <c r="F33" s="272" t="s">
        <v>157</v>
      </c>
      <c r="G33" s="273"/>
      <c r="H33" s="273"/>
      <c r="I33" s="274">
        <f t="shared" si="2"/>
        <v>0</v>
      </c>
    </row>
    <row r="34" spans="1:9" s="132" customFormat="1" ht="33.75" customHeight="1">
      <c r="A34" s="130"/>
      <c r="B34" s="131"/>
      <c r="C34" s="275"/>
      <c r="D34" s="276"/>
      <c r="E34" s="277" t="s">
        <v>108</v>
      </c>
      <c r="F34" s="278"/>
      <c r="G34" s="279">
        <f>G7+G13+G25+G27+G32</f>
        <v>461892</v>
      </c>
      <c r="H34" s="279">
        <f>H7+H13+H25+H27+H32</f>
        <v>340000</v>
      </c>
      <c r="I34" s="279">
        <f>I7+I13+I25+I27+I32</f>
        <v>801892</v>
      </c>
    </row>
    <row r="36" spans="2:9" ht="23.25" customHeight="1">
      <c r="B36" s="461"/>
      <c r="C36" s="461"/>
      <c r="D36" s="461"/>
      <c r="E36" s="461"/>
      <c r="F36" s="461"/>
      <c r="G36" s="461"/>
      <c r="H36" s="461"/>
      <c r="I36" s="461"/>
    </row>
    <row r="37" spans="2:17" ht="20.25" customHeight="1">
      <c r="B37" s="379"/>
      <c r="C37" s="379"/>
      <c r="D37" s="379"/>
      <c r="E37" s="379"/>
      <c r="F37" s="379"/>
      <c r="G37" s="379"/>
      <c r="H37" s="379"/>
      <c r="I37" s="379"/>
      <c r="J37" s="91"/>
      <c r="K37" s="91"/>
      <c r="L37" s="91"/>
      <c r="M37" s="91"/>
      <c r="N37" s="91"/>
      <c r="O37" s="91"/>
      <c r="P37" s="91"/>
      <c r="Q37" s="91"/>
    </row>
    <row r="38" spans="2:17" ht="19.5" customHeight="1">
      <c r="B38" s="379"/>
      <c r="C38" s="379"/>
      <c r="D38" s="379"/>
      <c r="E38" s="379"/>
      <c r="F38" s="379"/>
      <c r="G38" s="379"/>
      <c r="H38" s="379"/>
      <c r="I38" s="379"/>
      <c r="J38" s="91"/>
      <c r="K38" s="91"/>
      <c r="L38" s="91"/>
      <c r="M38" s="91"/>
      <c r="N38" s="91"/>
      <c r="O38" s="91"/>
      <c r="P38" s="91"/>
      <c r="Q38" s="91"/>
    </row>
    <row r="40" spans="2:3" ht="12.75">
      <c r="B40" s="92" t="s">
        <v>126</v>
      </c>
      <c r="C40" s="2"/>
    </row>
  </sheetData>
  <sheetProtection/>
  <mergeCells count="7">
    <mergeCell ref="B37:I37"/>
    <mergeCell ref="B38:I38"/>
    <mergeCell ref="B36:I36"/>
    <mergeCell ref="B1:I1"/>
    <mergeCell ref="G2:I2"/>
    <mergeCell ref="B4:I4"/>
    <mergeCell ref="D3:H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2016-10-03T13:21:35Z</cp:lastPrinted>
  <dcterms:created xsi:type="dcterms:W3CDTF">2014-01-17T10:52:16Z</dcterms:created>
  <dcterms:modified xsi:type="dcterms:W3CDTF">2016-10-03T13:21:38Z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